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AppData\Local\Microsoft\Windows\Temporary Internet Files\Content.Outlook\BOCXV50A\"/>
    </mc:Choice>
  </mc:AlternateContent>
  <bookViews>
    <workbookView xWindow="0" yWindow="0" windowWidth="28800" windowHeight="12435"/>
  </bookViews>
  <sheets>
    <sheet name="NIB-AVKS Room Req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1" l="1"/>
  <c r="Q27" i="1"/>
  <c r="M33" i="1"/>
  <c r="O31" i="1"/>
  <c r="O30" i="1"/>
  <c r="O29" i="1"/>
  <c r="M25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7" i="1"/>
  <c r="O28" i="1"/>
  <c r="O10" i="1"/>
  <c r="P28" i="1" l="1"/>
  <c r="P27" i="1" l="1"/>
  <c r="P37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9" i="1"/>
  <c r="Q30" i="1"/>
  <c r="Q31" i="1"/>
  <c r="Q32" i="1"/>
  <c r="Q33" i="1"/>
  <c r="Q34" i="1"/>
  <c r="Q35" i="1"/>
  <c r="Q36" i="1"/>
  <c r="Q10" i="1"/>
  <c r="M34" i="1"/>
  <c r="P39" i="1"/>
  <c r="M31" i="1"/>
  <c r="Q37" i="1" l="1"/>
  <c r="M30" i="1" l="1"/>
  <c r="M29" i="1"/>
  <c r="M28" i="1"/>
  <c r="M27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O37" i="1" l="1"/>
  <c r="D41" i="1" l="1"/>
  <c r="M37" i="1" l="1"/>
  <c r="L37" i="1" l="1"/>
  <c r="M41" i="1"/>
</calcChain>
</file>

<file path=xl/comments1.xml><?xml version="1.0" encoding="utf-8"?>
<comments xmlns="http://schemas.openxmlformats.org/spreadsheetml/2006/main">
  <authors>
    <author>Nick Burnett</author>
  </authors>
  <commentList>
    <comment ref="P22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dep tfrd ex-IOM a/c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inc IoM adj</t>
        </r>
      </text>
    </comment>
    <comment ref="Q27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inc Kit adjs</t>
        </r>
      </text>
    </comment>
    <comment ref="P28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dep tfrd ex-IoM a/c for AF</t>
        </r>
      </text>
    </comment>
    <comment ref="Q28" authorId="0" shapeId="0">
      <text>
        <r>
          <rPr>
            <b/>
            <sz val="9"/>
            <color indexed="81"/>
            <rFont val="Tahoma"/>
            <family val="2"/>
          </rPr>
          <t>Nick Burnett:</t>
        </r>
        <r>
          <rPr>
            <sz val="9"/>
            <color indexed="81"/>
            <rFont val="Tahoma"/>
            <family val="2"/>
          </rPr>
          <t xml:space="preserve">
Inc IoM adj for AF</t>
        </r>
      </text>
    </comment>
  </commentList>
</comments>
</file>

<file path=xl/sharedStrings.xml><?xml version="1.0" encoding="utf-8"?>
<sst xmlns="http://schemas.openxmlformats.org/spreadsheetml/2006/main" count="105" uniqueCount="77">
  <si>
    <t>Ext</t>
  </si>
  <si>
    <t>Room no</t>
  </si>
  <si>
    <t>Names</t>
  </si>
  <si>
    <t>Room type</t>
  </si>
  <si>
    <t>Nights</t>
  </si>
  <si>
    <t>Total Due</t>
  </si>
  <si>
    <t>Double</t>
  </si>
  <si>
    <t>Twin</t>
  </si>
  <si>
    <t>Nick &amp; Brenda Burnett</t>
  </si>
  <si>
    <t>Dave McGuire &amp; Jo Booth</t>
  </si>
  <si>
    <t>Iain &amp; Hilary Stokes</t>
  </si>
  <si>
    <t>Ian Tolley &amp; Sarah Hurd</t>
  </si>
  <si>
    <t>Adrian &amp; Shirley Luther</t>
  </si>
  <si>
    <t>Niall Clarke</t>
  </si>
  <si>
    <t>Colin &amp; Aptar Taylor</t>
  </si>
  <si>
    <t>Bob &amp; Pam Lloyd</t>
  </si>
  <si>
    <t>Mel Cuthbert</t>
  </si>
  <si>
    <t>Graham &amp; Leisa Stuart</t>
  </si>
  <si>
    <t>Family</t>
  </si>
  <si>
    <t>JUNE</t>
  </si>
  <si>
    <t>Single</t>
  </si>
  <si>
    <t>AARDVARKS HOCKEY TOUR PARTY</t>
  </si>
  <si>
    <t>Dick Allott &amp; Laura Bucknell</t>
  </si>
  <si>
    <t>Room Requirements</t>
  </si>
  <si>
    <t>Harry &amp; Chris Mayou</t>
  </si>
  <si>
    <t>ex- N I BURNETT</t>
  </si>
  <si>
    <t xml:space="preserve">THE HOUSE HOTEL, Lower Merchants Road, The Latin Quarter, Galway, </t>
  </si>
  <si>
    <t>Tel; +353 91 538 900</t>
  </si>
  <si>
    <t>Fri 28th</t>
  </si>
  <si>
    <t>Sat 29th</t>
  </si>
  <si>
    <t>Sun 30th</t>
  </si>
  <si>
    <t>Thu 27th</t>
  </si>
  <si>
    <t>Wed 26th</t>
  </si>
  <si>
    <t>Tim Roberts &amp; Andrea Cooke</t>
  </si>
  <si>
    <t>Gary &amp; Dawn Weatherley</t>
  </si>
  <si>
    <t>Stuart &amp; Jo Nicholson</t>
  </si>
  <si>
    <t>Neil Colton &amp; John Wilks</t>
  </si>
  <si>
    <t>Family Room @ E675</t>
  </si>
  <si>
    <t>Double Rooms @ E555</t>
  </si>
  <si>
    <t>Twin Rooms @ E555</t>
  </si>
  <si>
    <t>Single Rooms @ E 525</t>
  </si>
  <si>
    <t>Saturday Night Dinner</t>
  </si>
  <si>
    <t>Less 25%  Deposit Paid 4/2/19</t>
  </si>
  <si>
    <t>FAO GEORGIOS BONATSOS</t>
  </si>
  <si>
    <t>Standard 3 Nights</t>
  </si>
  <si>
    <t>Standard Nights Not Reqd</t>
  </si>
  <si>
    <t>Initial</t>
  </si>
  <si>
    <t>No</t>
  </si>
  <si>
    <t>Richard Knill &amp; Heidi McDonnell</t>
  </si>
  <si>
    <t>E 185</t>
  </si>
  <si>
    <t>E 185/165</t>
  </si>
  <si>
    <t>Group Booking Ref :  AARDVARKS</t>
  </si>
  <si>
    <t>tbc</t>
  </si>
  <si>
    <t>3nts B &amp; B</t>
  </si>
  <si>
    <t>ALC</t>
  </si>
  <si>
    <t>Child will not prepay - Pay as you order</t>
  </si>
  <si>
    <t>Jon Tipler</t>
  </si>
  <si>
    <t>Balance payment to be made by Bank transfer- ??????</t>
  </si>
  <si>
    <t>Total Amount</t>
  </si>
  <si>
    <t>Due - £</t>
  </si>
  <si>
    <t>Less Prev</t>
  </si>
  <si>
    <t>Pd</t>
  </si>
  <si>
    <t>Bal now</t>
  </si>
  <si>
    <t>Due</t>
  </si>
  <si>
    <t>Dave Roper &amp; Andy Foster</t>
  </si>
  <si>
    <t>Extra nights agreed</t>
  </si>
  <si>
    <t>REV4</t>
  </si>
  <si>
    <t>Owen &amp;  Paulette Peck &amp; Kezia (CANC)</t>
  </si>
  <si>
    <t>inc IoM adj</t>
  </si>
  <si>
    <t>inc Kit adjs</t>
  </si>
  <si>
    <t>inc Sat Dinner</t>
  </si>
  <si>
    <t>35 adults</t>
  </si>
  <si>
    <t>(35 adults )</t>
  </si>
  <si>
    <t xml:space="preserve"> (£178 NC + £193 JW )</t>
  </si>
  <si>
    <t xml:space="preserve"> (£180 DR + £130 AF )</t>
  </si>
  <si>
    <t>inc IoM adj-AF</t>
  </si>
  <si>
    <t>* adjusted*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</si>
</sst>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£&quot;#,##0.00;\-&quot;£&quot;#,##0.0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A9AE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/>
    <xf numFmtId="0" fontId="0" fillId="0" borderId="0" xfId="0" applyAlignment="1">
      <alignment horizontal="left"/>
    </xf>
    <xf numFmtId="44" fontId="0" fillId="0" borderId="4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5" fontId="2" fillId="2" borderId="0" xfId="0" applyNumberFormat="1" applyFont="1" applyFill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0" xfId="1" applyNumberFormat="1" applyFont="1" applyAlignment="1">
      <alignment horizontal="center"/>
    </xf>
    <xf numFmtId="0" fontId="0" fillId="2" borderId="0" xfId="0" applyFill="1"/>
    <xf numFmtId="44" fontId="0" fillId="0" borderId="7" xfId="1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left"/>
    </xf>
    <xf numFmtId="0" fontId="3" fillId="2" borderId="0" xfId="0" applyFont="1" applyFill="1" applyAlignment="1">
      <alignment horizontal="left"/>
    </xf>
    <xf numFmtId="9" fontId="0" fillId="0" borderId="0" xfId="2" applyFont="1" applyAlignment="1">
      <alignment horizontal="center"/>
    </xf>
    <xf numFmtId="165" fontId="0" fillId="5" borderId="0" xfId="1" applyNumberFormat="1" applyFont="1" applyFill="1" applyAlignment="1">
      <alignment horizontal="center"/>
    </xf>
    <xf numFmtId="165" fontId="0" fillId="0" borderId="4" xfId="1" applyNumberFormat="1" applyFont="1" applyFill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0" fontId="0" fillId="0" borderId="4" xfId="0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9" fontId="0" fillId="7" borderId="0" xfId="0" applyNumberFormat="1" applyFill="1" applyAlignment="1">
      <alignment horizontal="center"/>
    </xf>
    <xf numFmtId="165" fontId="5" fillId="7" borderId="6" xfId="1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0" fillId="5" borderId="4" xfId="1" applyNumberFormat="1" applyFont="1" applyFill="1" applyBorder="1" applyAlignment="1">
      <alignment horizontal="center"/>
    </xf>
    <xf numFmtId="9" fontId="0" fillId="0" borderId="0" xfId="2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8" borderId="0" xfId="0" applyFill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7" fontId="5" fillId="0" borderId="0" xfId="0" applyNumberFormat="1" applyFont="1" applyAlignment="1">
      <alignment horizontal="center"/>
    </xf>
    <xf numFmtId="44" fontId="6" fillId="0" borderId="6" xfId="1" applyFont="1" applyBorder="1" applyAlignment="1"/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/>
    <xf numFmtId="164" fontId="2" fillId="2" borderId="7" xfId="0" applyNumberFormat="1" applyFont="1" applyFill="1" applyBorder="1"/>
    <xf numFmtId="0" fontId="0" fillId="9" borderId="0" xfId="0" applyFill="1" applyAlignment="1">
      <alignment horizontal="left"/>
    </xf>
    <xf numFmtId="0" fontId="0" fillId="9" borderId="0" xfId="0" applyFill="1" applyAlignment="1">
      <alignment horizontal="center"/>
    </xf>
    <xf numFmtId="165" fontId="0" fillId="9" borderId="0" xfId="1" applyNumberFormat="1" applyFont="1" applyFill="1" applyAlignment="1">
      <alignment horizontal="center"/>
    </xf>
    <xf numFmtId="165" fontId="0" fillId="9" borderId="4" xfId="1" applyNumberFormat="1" applyFont="1" applyFill="1" applyBorder="1" applyAlignment="1">
      <alignment horizontal="center"/>
    </xf>
    <xf numFmtId="0" fontId="0" fillId="9" borderId="4" xfId="0" applyFill="1" applyBorder="1"/>
    <xf numFmtId="164" fontId="0" fillId="9" borderId="7" xfId="1" applyNumberFormat="1" applyFont="1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164" fontId="2" fillId="9" borderId="7" xfId="0" applyNumberFormat="1" applyFont="1" applyFill="1" applyBorder="1"/>
    <xf numFmtId="0" fontId="0" fillId="2" borderId="0" xfId="0" applyFill="1" applyBorder="1" applyAlignment="1">
      <alignment horizontal="center"/>
    </xf>
    <xf numFmtId="0" fontId="0" fillId="0" borderId="7" xfId="0" applyBorder="1"/>
    <xf numFmtId="0" fontId="5" fillId="2" borderId="0" xfId="0" applyFont="1" applyFill="1" applyAlignment="1">
      <alignment horizontal="center"/>
    </xf>
    <xf numFmtId="164" fontId="6" fillId="9" borderId="7" xfId="0" applyNumberFormat="1" applyFont="1" applyFill="1" applyBorder="1"/>
    <xf numFmtId="0" fontId="0" fillId="9" borderId="0" xfId="0" applyFill="1"/>
    <xf numFmtId="164" fontId="2" fillId="0" borderId="6" xfId="1" applyNumberFormat="1" applyFont="1" applyBorder="1" applyAlignment="1">
      <alignment horizontal="center"/>
    </xf>
    <xf numFmtId="164" fontId="2" fillId="2" borderId="6" xfId="1" applyNumberFormat="1" applyFont="1" applyFill="1" applyBorder="1" applyAlignment="1">
      <alignment horizontal="center"/>
    </xf>
    <xf numFmtId="0" fontId="0" fillId="9" borderId="8" xfId="0" applyFill="1" applyBorder="1" applyAlignment="1">
      <alignment horizontal="left"/>
    </xf>
    <xf numFmtId="0" fontId="0" fillId="9" borderId="9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A9A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9.42578125" customWidth="1"/>
    <col min="2" max="2" width="36.85546875" style="2" customWidth="1"/>
    <col min="3" max="3" width="13.85546875" style="2" customWidth="1"/>
    <col min="4" max="4" width="10.5703125" style="2" customWidth="1"/>
    <col min="5" max="5" width="7.5703125" customWidth="1"/>
    <col min="6" max="6" width="2.85546875" customWidth="1"/>
    <col min="7" max="7" width="9.28515625" style="2" customWidth="1"/>
    <col min="8" max="8" width="10" style="2" customWidth="1"/>
    <col min="9" max="10" width="9.140625" style="2"/>
    <col min="11" max="11" width="13.42578125" style="2" customWidth="1"/>
    <col min="12" max="12" width="12.7109375" style="2" customWidth="1"/>
    <col min="13" max="13" width="13" style="3" customWidth="1"/>
    <col min="14" max="14" width="7.5703125" customWidth="1"/>
    <col min="15" max="15" width="13.85546875" style="2" customWidth="1"/>
    <col min="16" max="16" width="11.28515625" style="61" customWidth="1"/>
    <col min="17" max="17" width="12.7109375" customWidth="1"/>
    <col min="19" max="19" width="10.85546875" customWidth="1"/>
  </cols>
  <sheetData>
    <row r="1" spans="1:17" ht="15.75" x14ac:dyDescent="0.25">
      <c r="B1" s="16" t="s">
        <v>21</v>
      </c>
      <c r="C1" s="6" t="s">
        <v>66</v>
      </c>
      <c r="D1" s="19">
        <v>43613</v>
      </c>
    </row>
    <row r="2" spans="1:17" x14ac:dyDescent="0.25">
      <c r="B2" s="1" t="s">
        <v>26</v>
      </c>
      <c r="G2" s="3"/>
      <c r="H2" s="3"/>
      <c r="I2" s="40" t="s">
        <v>44</v>
      </c>
      <c r="J2" s="18"/>
      <c r="K2" s="18"/>
      <c r="L2" s="43" t="s">
        <v>45</v>
      </c>
      <c r="M2" s="15"/>
      <c r="N2" s="4"/>
    </row>
    <row r="3" spans="1:17" x14ac:dyDescent="0.25">
      <c r="B3" s="1" t="s">
        <v>27</v>
      </c>
      <c r="G3" s="3"/>
      <c r="H3" s="3"/>
      <c r="I3" s="42" t="s">
        <v>65</v>
      </c>
      <c r="J3" s="41"/>
      <c r="K3" s="41"/>
      <c r="N3" s="4"/>
    </row>
    <row r="4" spans="1:17" ht="15.75" thickBot="1" x14ac:dyDescent="0.3">
      <c r="G4"/>
      <c r="H4"/>
      <c r="I4"/>
      <c r="J4"/>
      <c r="N4" s="4"/>
      <c r="O4" s="12" t="s">
        <v>76</v>
      </c>
      <c r="Q4" s="12" t="s">
        <v>76</v>
      </c>
    </row>
    <row r="5" spans="1:17" ht="15.75" thickBot="1" x14ac:dyDescent="0.3">
      <c r="B5" s="34" t="s">
        <v>51</v>
      </c>
      <c r="D5" s="26" t="s">
        <v>43</v>
      </c>
      <c r="E5" s="27"/>
      <c r="F5" s="27"/>
      <c r="I5" s="90" t="s">
        <v>23</v>
      </c>
      <c r="J5" s="91"/>
      <c r="K5" s="92"/>
      <c r="N5" s="4"/>
      <c r="O5" s="2">
        <v>0.91500000000000004</v>
      </c>
    </row>
    <row r="6" spans="1:17" x14ac:dyDescent="0.25">
      <c r="B6" s="5"/>
      <c r="G6" s="2" t="s">
        <v>49</v>
      </c>
      <c r="H6" s="2" t="s">
        <v>50</v>
      </c>
      <c r="I6" s="7"/>
      <c r="J6" s="7"/>
      <c r="K6" s="7"/>
      <c r="N6" s="4"/>
      <c r="O6" s="51" t="s">
        <v>58</v>
      </c>
    </row>
    <row r="7" spans="1:17" x14ac:dyDescent="0.25">
      <c r="G7" s="25" t="s">
        <v>0</v>
      </c>
      <c r="H7" s="25" t="s">
        <v>0</v>
      </c>
      <c r="I7" s="17"/>
      <c r="J7" s="17" t="s">
        <v>19</v>
      </c>
      <c r="K7" s="17"/>
      <c r="L7" s="25"/>
      <c r="M7" s="7" t="s">
        <v>46</v>
      </c>
      <c r="N7" s="4"/>
      <c r="O7" s="7" t="s">
        <v>59</v>
      </c>
      <c r="P7" s="62" t="s">
        <v>60</v>
      </c>
      <c r="Q7" s="66" t="s">
        <v>62</v>
      </c>
    </row>
    <row r="8" spans="1:17" s="2" customFormat="1" x14ac:dyDescent="0.25">
      <c r="A8" s="52" t="s">
        <v>1</v>
      </c>
      <c r="B8" s="52" t="s">
        <v>2</v>
      </c>
      <c r="C8" s="52" t="s">
        <v>3</v>
      </c>
      <c r="D8" s="52" t="s">
        <v>53</v>
      </c>
      <c r="E8" s="52" t="s">
        <v>4</v>
      </c>
      <c r="F8" s="52"/>
      <c r="G8" s="53" t="s">
        <v>32</v>
      </c>
      <c r="H8" s="53" t="s">
        <v>31</v>
      </c>
      <c r="I8" s="54" t="s">
        <v>28</v>
      </c>
      <c r="J8" s="54" t="s">
        <v>29</v>
      </c>
      <c r="K8" s="54" t="s">
        <v>30</v>
      </c>
      <c r="L8" s="53"/>
      <c r="M8" s="55" t="s">
        <v>5</v>
      </c>
      <c r="N8" s="56"/>
      <c r="O8" s="52" t="s">
        <v>70</v>
      </c>
      <c r="P8" s="63" t="s">
        <v>61</v>
      </c>
      <c r="Q8" s="67" t="s">
        <v>63</v>
      </c>
    </row>
    <row r="9" spans="1:17" x14ac:dyDescent="0.25">
      <c r="A9" s="2"/>
      <c r="I9" s="3"/>
      <c r="J9" s="3"/>
      <c r="K9" s="3"/>
      <c r="M9" s="8"/>
      <c r="N9" s="9"/>
      <c r="O9" s="57"/>
      <c r="Q9" s="68"/>
    </row>
    <row r="10" spans="1:17" x14ac:dyDescent="0.25">
      <c r="A10" s="12"/>
      <c r="B10" s="14" t="s">
        <v>8</v>
      </c>
      <c r="C10" s="2" t="s">
        <v>6</v>
      </c>
      <c r="D10" s="36">
        <v>555</v>
      </c>
      <c r="E10" s="3">
        <v>4</v>
      </c>
      <c r="H10" s="41">
        <v>185</v>
      </c>
      <c r="I10" s="18">
        <v>185</v>
      </c>
      <c r="J10" s="18">
        <v>205</v>
      </c>
      <c r="K10" s="18">
        <v>165</v>
      </c>
      <c r="M10" s="49">
        <f>D10+H10</f>
        <v>740</v>
      </c>
      <c r="N10" s="9"/>
      <c r="O10" s="59">
        <f t="shared" ref="O10:O23" si="0">SUM((M10+56)*$O$5)</f>
        <v>728.34</v>
      </c>
      <c r="P10" s="61">
        <v>200</v>
      </c>
      <c r="Q10" s="69">
        <f>O10-P10</f>
        <v>528.34</v>
      </c>
    </row>
    <row r="11" spans="1:17" x14ac:dyDescent="0.25">
      <c r="A11" s="22"/>
      <c r="B11" s="14" t="s">
        <v>14</v>
      </c>
      <c r="C11" s="2" t="s">
        <v>6</v>
      </c>
      <c r="D11" s="36">
        <v>555</v>
      </c>
      <c r="E11" s="3">
        <v>4</v>
      </c>
      <c r="F11" s="2"/>
      <c r="G11" s="3"/>
      <c r="H11" s="41">
        <v>185</v>
      </c>
      <c r="I11" s="18">
        <v>185</v>
      </c>
      <c r="J11" s="18">
        <v>205</v>
      </c>
      <c r="K11" s="18">
        <v>165</v>
      </c>
      <c r="M11" s="49">
        <f>D11+H11</f>
        <v>740</v>
      </c>
      <c r="N11" s="9"/>
      <c r="O11" s="59">
        <f t="shared" si="0"/>
        <v>728.34</v>
      </c>
      <c r="P11" s="61">
        <v>200</v>
      </c>
      <c r="Q11" s="69">
        <f t="shared" ref="Q11:Q36" si="1">O11-P11</f>
        <v>528.34</v>
      </c>
    </row>
    <row r="12" spans="1:17" x14ac:dyDescent="0.25">
      <c r="A12" s="22"/>
      <c r="B12" s="14" t="s">
        <v>33</v>
      </c>
      <c r="C12" s="2" t="s">
        <v>6</v>
      </c>
      <c r="D12" s="36">
        <v>555</v>
      </c>
      <c r="E12" s="3">
        <v>4</v>
      </c>
      <c r="F12" s="2"/>
      <c r="G12" s="41">
        <v>185</v>
      </c>
      <c r="H12" s="41">
        <v>185</v>
      </c>
      <c r="I12" s="18">
        <v>185</v>
      </c>
      <c r="J12" s="18">
        <v>205</v>
      </c>
      <c r="K12" s="15" t="s">
        <v>47</v>
      </c>
      <c r="M12" s="49">
        <f>(D12+G12+H12)-165</f>
        <v>760</v>
      </c>
      <c r="N12" s="9"/>
      <c r="O12" s="59">
        <f t="shared" si="0"/>
        <v>746.64</v>
      </c>
      <c r="P12" s="61">
        <v>200</v>
      </c>
      <c r="Q12" s="69">
        <f t="shared" si="1"/>
        <v>546.64</v>
      </c>
    </row>
    <row r="13" spans="1:17" x14ac:dyDescent="0.25">
      <c r="A13" s="22"/>
      <c r="B13" s="14" t="s">
        <v>34</v>
      </c>
      <c r="C13" s="2" t="s">
        <v>6</v>
      </c>
      <c r="D13" s="36">
        <v>555</v>
      </c>
      <c r="E13" s="3">
        <v>4</v>
      </c>
      <c r="F13" s="2"/>
      <c r="G13" s="41">
        <v>165</v>
      </c>
      <c r="H13" s="41">
        <v>165</v>
      </c>
      <c r="I13" s="18">
        <v>185</v>
      </c>
      <c r="J13" s="18">
        <v>205</v>
      </c>
      <c r="K13" s="15" t="s">
        <v>47</v>
      </c>
      <c r="M13" s="49">
        <f>(D13+G13+H13)-165</f>
        <v>720</v>
      </c>
      <c r="N13" s="9"/>
      <c r="O13" s="59">
        <f t="shared" si="0"/>
        <v>710.04000000000008</v>
      </c>
      <c r="P13" s="61">
        <v>200</v>
      </c>
      <c r="Q13" s="69">
        <f t="shared" si="1"/>
        <v>510.04000000000008</v>
      </c>
    </row>
    <row r="14" spans="1:17" x14ac:dyDescent="0.25">
      <c r="A14" s="22"/>
      <c r="B14" s="14" t="s">
        <v>9</v>
      </c>
      <c r="C14" s="2" t="s">
        <v>6</v>
      </c>
      <c r="D14" s="36">
        <v>555</v>
      </c>
      <c r="E14" s="3">
        <v>3</v>
      </c>
      <c r="F14" s="2"/>
      <c r="G14" s="3"/>
      <c r="H14" s="3"/>
      <c r="I14" s="18">
        <v>185</v>
      </c>
      <c r="J14" s="18">
        <v>205</v>
      </c>
      <c r="K14" s="18">
        <v>165</v>
      </c>
      <c r="M14" s="49">
        <f t="shared" ref="M14:M31" si="2">D14</f>
        <v>555</v>
      </c>
      <c r="N14" s="9"/>
      <c r="O14" s="59">
        <f t="shared" si="0"/>
        <v>559.06500000000005</v>
      </c>
      <c r="P14" s="61">
        <v>200</v>
      </c>
      <c r="Q14" s="69">
        <f t="shared" si="1"/>
        <v>359.06500000000005</v>
      </c>
    </row>
    <row r="15" spans="1:17" x14ac:dyDescent="0.25">
      <c r="A15" s="22"/>
      <c r="B15" s="14" t="s">
        <v>35</v>
      </c>
      <c r="C15" s="2" t="s">
        <v>6</v>
      </c>
      <c r="D15" s="36">
        <v>555</v>
      </c>
      <c r="E15" s="3">
        <v>3</v>
      </c>
      <c r="F15" s="2"/>
      <c r="G15" s="3"/>
      <c r="H15" s="3"/>
      <c r="I15" s="18">
        <v>185</v>
      </c>
      <c r="J15" s="18">
        <v>205</v>
      </c>
      <c r="K15" s="18">
        <v>165</v>
      </c>
      <c r="M15" s="49">
        <f t="shared" si="2"/>
        <v>555</v>
      </c>
      <c r="N15" s="9"/>
      <c r="O15" s="59">
        <f t="shared" si="0"/>
        <v>559.06500000000005</v>
      </c>
      <c r="P15" s="61">
        <v>200</v>
      </c>
      <c r="Q15" s="69">
        <f t="shared" si="1"/>
        <v>359.06500000000005</v>
      </c>
    </row>
    <row r="16" spans="1:17" x14ac:dyDescent="0.25">
      <c r="A16" s="22"/>
      <c r="B16" s="14" t="s">
        <v>24</v>
      </c>
      <c r="C16" s="2" t="s">
        <v>6</v>
      </c>
      <c r="D16" s="36">
        <v>555</v>
      </c>
      <c r="E16" s="3">
        <v>3</v>
      </c>
      <c r="F16" s="2"/>
      <c r="G16" s="3"/>
      <c r="H16" s="3"/>
      <c r="I16" s="18">
        <v>185</v>
      </c>
      <c r="J16" s="18">
        <v>205</v>
      </c>
      <c r="K16" s="18">
        <v>165</v>
      </c>
      <c r="M16" s="49">
        <f t="shared" si="2"/>
        <v>555</v>
      </c>
      <c r="N16" s="9"/>
      <c r="O16" s="59">
        <f t="shared" si="0"/>
        <v>559.06500000000005</v>
      </c>
      <c r="P16" s="61">
        <v>200</v>
      </c>
      <c r="Q16" s="69">
        <f t="shared" si="1"/>
        <v>359.06500000000005</v>
      </c>
    </row>
    <row r="17" spans="1:20" x14ac:dyDescent="0.25">
      <c r="A17" s="22"/>
      <c r="B17" s="14" t="s">
        <v>48</v>
      </c>
      <c r="C17" s="2" t="s">
        <v>6</v>
      </c>
      <c r="D17" s="36">
        <v>555</v>
      </c>
      <c r="E17" s="3">
        <v>2</v>
      </c>
      <c r="F17" s="2"/>
      <c r="G17" s="3"/>
      <c r="H17" s="3"/>
      <c r="I17" s="18">
        <v>185</v>
      </c>
      <c r="J17" s="18">
        <v>205</v>
      </c>
      <c r="K17" s="15" t="s">
        <v>47</v>
      </c>
      <c r="M17" s="49">
        <f>I17+J17</f>
        <v>390</v>
      </c>
      <c r="N17" s="9"/>
      <c r="O17" s="59">
        <f t="shared" si="0"/>
        <v>408.09000000000003</v>
      </c>
      <c r="P17" s="61">
        <v>200</v>
      </c>
      <c r="Q17" s="69">
        <f t="shared" si="1"/>
        <v>208.09000000000003</v>
      </c>
    </row>
    <row r="18" spans="1:20" x14ac:dyDescent="0.25">
      <c r="A18" s="22"/>
      <c r="B18" s="14" t="s">
        <v>10</v>
      </c>
      <c r="C18" s="2" t="s">
        <v>6</v>
      </c>
      <c r="D18" s="36">
        <v>555</v>
      </c>
      <c r="E18" s="3">
        <v>3</v>
      </c>
      <c r="F18" s="2"/>
      <c r="H18" s="3"/>
      <c r="I18" s="18">
        <v>185</v>
      </c>
      <c r="J18" s="18">
        <v>205</v>
      </c>
      <c r="K18" s="18">
        <v>165</v>
      </c>
      <c r="M18" s="49">
        <f t="shared" si="2"/>
        <v>555</v>
      </c>
      <c r="N18" s="9"/>
      <c r="O18" s="59">
        <f t="shared" si="0"/>
        <v>559.06500000000005</v>
      </c>
      <c r="P18" s="61">
        <v>200</v>
      </c>
      <c r="Q18" s="69">
        <f t="shared" si="1"/>
        <v>359.06500000000005</v>
      </c>
    </row>
    <row r="19" spans="1:20" x14ac:dyDescent="0.25">
      <c r="A19" s="22"/>
      <c r="B19" s="14" t="s">
        <v>15</v>
      </c>
      <c r="C19" s="2" t="s">
        <v>6</v>
      </c>
      <c r="D19" s="36">
        <v>555</v>
      </c>
      <c r="E19" s="3">
        <v>3</v>
      </c>
      <c r="F19" s="2"/>
      <c r="H19" s="3"/>
      <c r="I19" s="18">
        <v>185</v>
      </c>
      <c r="J19" s="18">
        <v>205</v>
      </c>
      <c r="K19" s="18">
        <v>165</v>
      </c>
      <c r="M19" s="49">
        <f t="shared" si="2"/>
        <v>555</v>
      </c>
      <c r="N19" s="9"/>
      <c r="O19" s="59">
        <f t="shared" si="0"/>
        <v>559.06500000000005</v>
      </c>
      <c r="P19" s="61">
        <v>200</v>
      </c>
      <c r="Q19" s="69">
        <f t="shared" si="1"/>
        <v>359.06500000000005</v>
      </c>
    </row>
    <row r="20" spans="1:20" x14ac:dyDescent="0.25">
      <c r="A20" s="22"/>
      <c r="B20" s="14" t="s">
        <v>11</v>
      </c>
      <c r="C20" s="2" t="s">
        <v>6</v>
      </c>
      <c r="D20" s="36">
        <v>555</v>
      </c>
      <c r="E20" s="3">
        <v>3</v>
      </c>
      <c r="F20" s="2"/>
      <c r="H20" s="3"/>
      <c r="I20" s="18">
        <v>185</v>
      </c>
      <c r="J20" s="18">
        <v>205</v>
      </c>
      <c r="K20" s="18">
        <v>165</v>
      </c>
      <c r="M20" s="49">
        <f t="shared" si="2"/>
        <v>555</v>
      </c>
      <c r="N20" s="9"/>
      <c r="O20" s="59">
        <f t="shared" si="0"/>
        <v>559.06500000000005</v>
      </c>
      <c r="P20" s="61">
        <v>200</v>
      </c>
      <c r="Q20" s="69">
        <f t="shared" si="1"/>
        <v>359.06500000000005</v>
      </c>
    </row>
    <row r="21" spans="1:20" x14ac:dyDescent="0.25">
      <c r="A21" s="22"/>
      <c r="B21" s="14" t="s">
        <v>22</v>
      </c>
      <c r="C21" s="2" t="s">
        <v>6</v>
      </c>
      <c r="D21" s="36">
        <v>555</v>
      </c>
      <c r="E21" s="3">
        <v>3</v>
      </c>
      <c r="F21" s="2"/>
      <c r="G21" s="3"/>
      <c r="H21" s="3"/>
      <c r="I21" s="18">
        <v>185</v>
      </c>
      <c r="J21" s="18">
        <v>205</v>
      </c>
      <c r="K21" s="18">
        <v>165</v>
      </c>
      <c r="L21" s="3"/>
      <c r="M21" s="49">
        <f t="shared" si="2"/>
        <v>555</v>
      </c>
      <c r="N21" s="8"/>
      <c r="O21" s="59">
        <f t="shared" si="0"/>
        <v>559.06500000000005</v>
      </c>
      <c r="P21" s="61">
        <v>200</v>
      </c>
      <c r="Q21" s="69">
        <f t="shared" si="1"/>
        <v>359.06500000000005</v>
      </c>
    </row>
    <row r="22" spans="1:20" x14ac:dyDescent="0.25">
      <c r="A22" s="22"/>
      <c r="B22" s="14" t="s">
        <v>17</v>
      </c>
      <c r="C22" s="2" t="s">
        <v>6</v>
      </c>
      <c r="D22" s="36">
        <v>555</v>
      </c>
      <c r="E22" s="3">
        <v>3</v>
      </c>
      <c r="F22" s="2"/>
      <c r="I22" s="18">
        <v>185</v>
      </c>
      <c r="J22" s="18">
        <v>205</v>
      </c>
      <c r="K22" s="18">
        <v>165</v>
      </c>
      <c r="L22" s="3"/>
      <c r="M22" s="49">
        <f t="shared" si="2"/>
        <v>555</v>
      </c>
      <c r="N22" s="9"/>
      <c r="O22" s="59">
        <f t="shared" si="0"/>
        <v>559.06500000000005</v>
      </c>
      <c r="P22" s="61">
        <v>251.5</v>
      </c>
      <c r="Q22" s="69">
        <f t="shared" si="1"/>
        <v>307.56500000000005</v>
      </c>
      <c r="R22" t="s">
        <v>68</v>
      </c>
    </row>
    <row r="23" spans="1:20" x14ac:dyDescent="0.25">
      <c r="A23" s="22"/>
      <c r="B23" s="14" t="s">
        <v>12</v>
      </c>
      <c r="C23" s="2" t="s">
        <v>6</v>
      </c>
      <c r="D23" s="36">
        <v>555</v>
      </c>
      <c r="E23" s="3">
        <v>3</v>
      </c>
      <c r="F23" s="2"/>
      <c r="I23" s="18">
        <v>185</v>
      </c>
      <c r="J23" s="18">
        <v>205</v>
      </c>
      <c r="K23" s="18">
        <v>165</v>
      </c>
      <c r="L23" s="3"/>
      <c r="M23" s="49">
        <f t="shared" si="2"/>
        <v>555</v>
      </c>
      <c r="N23" s="8"/>
      <c r="O23" s="59">
        <f t="shared" si="0"/>
        <v>559.06500000000005</v>
      </c>
      <c r="P23" s="61">
        <v>200</v>
      </c>
      <c r="Q23" s="69">
        <f t="shared" si="1"/>
        <v>359.06500000000005</v>
      </c>
    </row>
    <row r="24" spans="1:20" x14ac:dyDescent="0.25">
      <c r="A24" s="4"/>
      <c r="B24" s="3"/>
      <c r="E24" s="4"/>
      <c r="F24" s="2"/>
      <c r="H24" s="3"/>
      <c r="I24" s="3"/>
      <c r="J24" s="3"/>
      <c r="K24" s="3"/>
      <c r="L24" s="3"/>
      <c r="M24" s="37"/>
      <c r="N24" s="9"/>
      <c r="O24" s="59"/>
      <c r="Q24" s="69"/>
    </row>
    <row r="25" spans="1:20" x14ac:dyDescent="0.25">
      <c r="A25" s="83"/>
      <c r="B25" s="70" t="s">
        <v>67</v>
      </c>
      <c r="C25" s="71" t="s">
        <v>18</v>
      </c>
      <c r="D25" s="72"/>
      <c r="E25" s="71">
        <v>3</v>
      </c>
      <c r="F25" s="71"/>
      <c r="G25" s="71"/>
      <c r="H25" s="71"/>
      <c r="I25" s="71">
        <v>225</v>
      </c>
      <c r="J25" s="71">
        <v>245</v>
      </c>
      <c r="K25" s="71">
        <v>205</v>
      </c>
      <c r="L25" s="71"/>
      <c r="M25" s="73">
        <f t="shared" si="2"/>
        <v>0</v>
      </c>
      <c r="N25" s="74"/>
      <c r="O25" s="75"/>
      <c r="P25" s="81">
        <v>300</v>
      </c>
      <c r="Q25" s="82"/>
    </row>
    <row r="26" spans="1:20" x14ac:dyDescent="0.25">
      <c r="A26" s="4"/>
      <c r="B26" s="14"/>
      <c r="D26" s="21"/>
      <c r="E26" s="3"/>
      <c r="F26" s="2"/>
      <c r="G26" s="3"/>
      <c r="H26" s="3"/>
      <c r="I26" s="3"/>
      <c r="J26" s="3"/>
      <c r="K26" s="3"/>
      <c r="M26" s="37"/>
      <c r="N26" s="9"/>
      <c r="O26" s="59"/>
      <c r="Q26" s="69"/>
    </row>
    <row r="27" spans="1:20" x14ac:dyDescent="0.25">
      <c r="A27" s="22"/>
      <c r="B27" s="50" t="s">
        <v>36</v>
      </c>
      <c r="C27" s="35" t="s">
        <v>7</v>
      </c>
      <c r="D27" s="36">
        <v>555</v>
      </c>
      <c r="E27" s="3">
        <v>3</v>
      </c>
      <c r="F27" s="2"/>
      <c r="G27" s="3"/>
      <c r="H27" s="3"/>
      <c r="I27" s="18">
        <v>185</v>
      </c>
      <c r="J27" s="18">
        <v>205</v>
      </c>
      <c r="K27" s="18">
        <v>165</v>
      </c>
      <c r="L27" s="3"/>
      <c r="M27" s="49">
        <f t="shared" si="2"/>
        <v>555</v>
      </c>
      <c r="N27" s="9"/>
      <c r="O27" s="59">
        <f>SUM((M27+56)*$O$5)</f>
        <v>559.06500000000005</v>
      </c>
      <c r="P27" s="61">
        <f>100+100</f>
        <v>200</v>
      </c>
      <c r="Q27" s="69">
        <f>O27-P27-2+13+1</f>
        <v>371.06500000000005</v>
      </c>
      <c r="R27" t="s">
        <v>73</v>
      </c>
      <c r="T27" t="s">
        <v>69</v>
      </c>
    </row>
    <row r="28" spans="1:20" x14ac:dyDescent="0.25">
      <c r="A28" s="22"/>
      <c r="B28" s="50" t="s">
        <v>64</v>
      </c>
      <c r="C28" s="35" t="s">
        <v>7</v>
      </c>
      <c r="D28" s="36">
        <v>555</v>
      </c>
      <c r="E28" s="3">
        <v>3</v>
      </c>
      <c r="F28" s="2"/>
      <c r="G28" s="3"/>
      <c r="H28" s="3"/>
      <c r="I28" s="18">
        <v>185</v>
      </c>
      <c r="J28" s="18">
        <v>205</v>
      </c>
      <c r="K28" s="18">
        <v>165</v>
      </c>
      <c r="L28" s="3"/>
      <c r="M28" s="49">
        <f t="shared" si="2"/>
        <v>555</v>
      </c>
      <c r="N28" s="9"/>
      <c r="O28" s="59">
        <f>SUM((M28+56)*$O$5)</f>
        <v>559.06500000000005</v>
      </c>
      <c r="P28" s="61">
        <f>100+100+50</f>
        <v>250</v>
      </c>
      <c r="Q28" s="69">
        <f>O28-P28+1</f>
        <v>310.06500000000005</v>
      </c>
      <c r="R28" t="s">
        <v>74</v>
      </c>
      <c r="T28" t="s">
        <v>75</v>
      </c>
    </row>
    <row r="29" spans="1:20" x14ac:dyDescent="0.25">
      <c r="A29" s="22"/>
      <c r="B29" s="14" t="s">
        <v>13</v>
      </c>
      <c r="C29" s="2" t="s">
        <v>20</v>
      </c>
      <c r="D29" s="36">
        <v>525</v>
      </c>
      <c r="E29" s="3">
        <v>3</v>
      </c>
      <c r="F29" s="2"/>
      <c r="I29" s="79" t="s">
        <v>52</v>
      </c>
      <c r="J29" s="79" t="s">
        <v>52</v>
      </c>
      <c r="K29" s="79" t="s">
        <v>52</v>
      </c>
      <c r="L29" s="3"/>
      <c r="M29" s="49">
        <f t="shared" si="2"/>
        <v>525</v>
      </c>
      <c r="N29" s="80"/>
      <c r="O29" s="59">
        <f>SUM((M29+28)*$O$5)</f>
        <v>505.995</v>
      </c>
      <c r="P29" s="61">
        <v>100</v>
      </c>
      <c r="Q29" s="69">
        <f t="shared" si="1"/>
        <v>405.995</v>
      </c>
    </row>
    <row r="30" spans="1:20" x14ac:dyDescent="0.25">
      <c r="A30" s="22"/>
      <c r="B30" s="14" t="s">
        <v>16</v>
      </c>
      <c r="C30" s="2" t="s">
        <v>20</v>
      </c>
      <c r="D30" s="36">
        <v>525</v>
      </c>
      <c r="E30" s="3">
        <v>3</v>
      </c>
      <c r="F30" s="2"/>
      <c r="I30" s="79" t="s">
        <v>52</v>
      </c>
      <c r="J30" s="79" t="s">
        <v>52</v>
      </c>
      <c r="K30" s="79" t="s">
        <v>52</v>
      </c>
      <c r="L30" s="3"/>
      <c r="M30" s="49">
        <f t="shared" si="2"/>
        <v>525</v>
      </c>
      <c r="N30" s="80"/>
      <c r="O30" s="59">
        <f>SUM((M30+28)*$O$5)</f>
        <v>505.995</v>
      </c>
      <c r="P30" s="61">
        <v>100</v>
      </c>
      <c r="Q30" s="69">
        <f t="shared" si="1"/>
        <v>405.995</v>
      </c>
    </row>
    <row r="31" spans="1:20" x14ac:dyDescent="0.25">
      <c r="A31" s="22"/>
      <c r="B31" s="14" t="s">
        <v>56</v>
      </c>
      <c r="C31" s="3" t="s">
        <v>20</v>
      </c>
      <c r="D31" s="36">
        <v>585</v>
      </c>
      <c r="E31" s="3">
        <v>3</v>
      </c>
      <c r="F31" s="2"/>
      <c r="I31" s="79" t="s">
        <v>52</v>
      </c>
      <c r="J31" s="79" t="s">
        <v>52</v>
      </c>
      <c r="K31" s="79" t="s">
        <v>52</v>
      </c>
      <c r="L31" s="3"/>
      <c r="M31" s="49">
        <f t="shared" si="2"/>
        <v>585</v>
      </c>
      <c r="N31" s="80"/>
      <c r="O31" s="59">
        <f>SUM((M31+28)*$O$5)</f>
        <v>560.89499999999998</v>
      </c>
      <c r="Q31" s="69">
        <f t="shared" si="1"/>
        <v>560.89499999999998</v>
      </c>
    </row>
    <row r="32" spans="1:20" x14ac:dyDescent="0.25">
      <c r="A32" s="4"/>
      <c r="B32" s="10"/>
      <c r="D32" s="21"/>
      <c r="E32" s="2"/>
      <c r="F32" s="2"/>
      <c r="M32" s="37"/>
      <c r="N32" s="9"/>
      <c r="O32" s="57"/>
      <c r="Q32" s="69">
        <f t="shared" si="1"/>
        <v>0</v>
      </c>
    </row>
    <row r="33" spans="1:17" x14ac:dyDescent="0.25">
      <c r="A33" s="4"/>
      <c r="B33" s="10" t="s">
        <v>41</v>
      </c>
      <c r="C33" s="2" t="s">
        <v>71</v>
      </c>
      <c r="D33" s="36">
        <v>28</v>
      </c>
      <c r="E33" s="2">
        <v>35</v>
      </c>
      <c r="F33" s="2"/>
      <c r="M33" s="49">
        <f>D33*E33</f>
        <v>980</v>
      </c>
      <c r="N33" s="9"/>
      <c r="O33" s="57"/>
      <c r="Q33" s="69">
        <f t="shared" si="1"/>
        <v>0</v>
      </c>
    </row>
    <row r="34" spans="1:17" x14ac:dyDescent="0.25">
      <c r="B34" s="14" t="s">
        <v>72</v>
      </c>
      <c r="D34" s="71" t="s">
        <v>54</v>
      </c>
      <c r="E34" s="71">
        <v>1</v>
      </c>
      <c r="F34" s="71"/>
      <c r="G34" s="71"/>
      <c r="H34" s="71"/>
      <c r="I34" s="71" t="s">
        <v>55</v>
      </c>
      <c r="J34" s="71"/>
      <c r="K34" s="71"/>
      <c r="L34" s="71"/>
      <c r="M34" s="73" t="str">
        <f t="shared" ref="M34" si="3">D34</f>
        <v>ALC</v>
      </c>
      <c r="N34" s="74"/>
      <c r="O34" s="76"/>
      <c r="P34" s="77"/>
      <c r="Q34" s="78">
        <f t="shared" si="1"/>
        <v>0</v>
      </c>
    </row>
    <row r="35" spans="1:17" x14ac:dyDescent="0.25">
      <c r="E35" s="2"/>
      <c r="F35" s="2"/>
      <c r="J35" s="3"/>
      <c r="K35" s="3"/>
      <c r="L35" s="3"/>
      <c r="M35" s="11"/>
      <c r="N35" s="9"/>
      <c r="O35" s="57"/>
      <c r="Q35" s="69">
        <f t="shared" si="1"/>
        <v>0</v>
      </c>
    </row>
    <row r="36" spans="1:17" ht="15.75" thickBot="1" x14ac:dyDescent="0.3">
      <c r="G36" s="13"/>
      <c r="H36" s="13"/>
      <c r="I36" s="20"/>
      <c r="J36" s="20"/>
      <c r="K36" s="20"/>
      <c r="L36" s="20"/>
      <c r="M36" s="23"/>
      <c r="N36" s="9"/>
      <c r="O36" s="57"/>
      <c r="Q36" s="69">
        <f t="shared" si="1"/>
        <v>0</v>
      </c>
    </row>
    <row r="37" spans="1:17" ht="15.75" thickBot="1" x14ac:dyDescent="0.3">
      <c r="B37" s="86" t="s">
        <v>37</v>
      </c>
      <c r="C37" s="87">
        <v>0</v>
      </c>
      <c r="D37" s="88">
        <v>0</v>
      </c>
      <c r="I37" s="3"/>
      <c r="J37" s="3"/>
      <c r="K37" s="3"/>
      <c r="L37" s="60">
        <f>M37*O5</f>
        <v>11044.050000000001</v>
      </c>
      <c r="M37" s="38">
        <f>SUM(M10:M36)</f>
        <v>12070</v>
      </c>
      <c r="N37" s="24"/>
      <c r="O37" s="84">
        <f>SUM(O10:O36)</f>
        <v>11044.050000000007</v>
      </c>
      <c r="P37" s="65">
        <f>SUM(P10:P36)</f>
        <v>3801.5</v>
      </c>
      <c r="Q37" s="85">
        <f>SUM(Q10:Q36)</f>
        <v>7555.5500000000029</v>
      </c>
    </row>
    <row r="38" spans="1:17" ht="15.75" thickBot="1" x14ac:dyDescent="0.3">
      <c r="B38" s="28" t="s">
        <v>38</v>
      </c>
      <c r="C38" s="29">
        <v>14</v>
      </c>
      <c r="D38" s="30">
        <v>28</v>
      </c>
      <c r="M38" s="2"/>
      <c r="N38" s="4"/>
    </row>
    <row r="39" spans="1:17" ht="15.75" thickBot="1" x14ac:dyDescent="0.3">
      <c r="B39" s="28" t="s">
        <v>39</v>
      </c>
      <c r="C39" s="31">
        <v>2</v>
      </c>
      <c r="D39" s="30">
        <v>4</v>
      </c>
      <c r="H39" s="44" t="s">
        <v>42</v>
      </c>
      <c r="I39" s="45"/>
      <c r="J39" s="45"/>
      <c r="K39" s="45"/>
      <c r="L39" s="46"/>
      <c r="M39" s="47">
        <v>2910.25</v>
      </c>
      <c r="N39" s="4"/>
      <c r="O39" s="58">
        <v>2652.76</v>
      </c>
      <c r="P39" s="64">
        <f>O39/M39</f>
        <v>0.91152306502877767</v>
      </c>
    </row>
    <row r="40" spans="1:17" ht="15.75" thickBot="1" x14ac:dyDescent="0.3">
      <c r="B40" s="39" t="s">
        <v>40</v>
      </c>
      <c r="C40" s="20">
        <v>3</v>
      </c>
      <c r="D40" s="89">
        <v>3</v>
      </c>
      <c r="M40" s="2"/>
      <c r="N40" s="9"/>
    </row>
    <row r="41" spans="1:17" ht="15.75" thickBot="1" x14ac:dyDescent="0.3">
      <c r="B41" s="33"/>
      <c r="C41" s="13"/>
      <c r="D41" s="32">
        <f>SUM(D37:D40)</f>
        <v>35</v>
      </c>
      <c r="H41" s="10" t="s">
        <v>57</v>
      </c>
      <c r="L41" s="12"/>
      <c r="M41" s="48">
        <f>M37-M39</f>
        <v>9159.75</v>
      </c>
    </row>
    <row r="42" spans="1:17" x14ac:dyDescent="0.25">
      <c r="H42" s="10" t="s">
        <v>25</v>
      </c>
    </row>
  </sheetData>
  <mergeCells count="1">
    <mergeCell ref="I5:K5"/>
  </mergeCells>
  <printOptions gridLines="1"/>
  <pageMargins left="0.70866141732283472" right="0.70866141732283472" top="0.74803149606299213" bottom="0.74803149606299213" header="0.31496062992125984" footer="0.31496062992125984"/>
  <pageSetup paperSize="9" scale="5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NIB-AVKS Room Req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cp:lastPrinted>2019-05-28T16:36:59Z</cp:lastPrinted>
  <dcterms:created xsi:type="dcterms:W3CDTF">2018-01-30T20:58:51Z</dcterms:created>
  <dcterms:modified xsi:type="dcterms:W3CDTF">2019-05-28T17:05:29Z</dcterms:modified>
</cp:coreProperties>
</file>