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Aardvarks\Web Site\"/>
    </mc:Choice>
  </mc:AlternateContent>
  <bookViews>
    <workbookView xWindow="0" yWindow="0" windowWidth="23040" windowHeight="9108"/>
  </bookViews>
  <sheets>
    <sheet name="2008Tour" sheetId="1" r:id="rId1"/>
  </sheets>
  <definedNames>
    <definedName name="_xlnm._FilterDatabase" localSheetId="0" hidden="1">'2008Tour'!$A$7:$AI$7</definedName>
    <definedName name="_xlnm.Print_Area" localSheetId="0">'2008Tour'!$A$3:$AC$35</definedName>
  </definedNames>
  <calcPr calcId="171027"/>
</workbook>
</file>

<file path=xl/calcChain.xml><?xml version="1.0" encoding="utf-8"?>
<calcChain xmlns="http://schemas.openxmlformats.org/spreadsheetml/2006/main">
  <c r="T30" i="1" l="1"/>
  <c r="P29" i="1"/>
  <c r="P31" i="1" s="1"/>
  <c r="L29" i="1"/>
  <c r="L31" i="1" s="1"/>
  <c r="E29" i="1"/>
  <c r="E31" i="1" s="1"/>
  <c r="AE27" i="1"/>
  <c r="AC27" i="1"/>
  <c r="Z27" i="1"/>
  <c r="T27" i="1"/>
  <c r="H27" i="1"/>
  <c r="K27" i="1" s="1"/>
  <c r="O27" i="1" s="1"/>
  <c r="S27" i="1" s="1"/>
  <c r="AC26" i="1"/>
  <c r="Z26" i="1"/>
  <c r="T26" i="1"/>
  <c r="H26" i="1"/>
  <c r="K26" i="1"/>
  <c r="O26" i="1" s="1"/>
  <c r="AC25" i="1"/>
  <c r="Z25" i="1"/>
  <c r="T25" i="1"/>
  <c r="H25" i="1"/>
  <c r="K25" i="1" s="1"/>
  <c r="AC24" i="1"/>
  <c r="Z24" i="1"/>
  <c r="T24" i="1"/>
  <c r="H24" i="1"/>
  <c r="K24" i="1"/>
  <c r="O24" i="1" s="1"/>
  <c r="S24" i="1" s="1"/>
  <c r="AC23" i="1"/>
  <c r="Z23" i="1"/>
  <c r="T23" i="1"/>
  <c r="H23" i="1"/>
  <c r="K23" i="1" s="1"/>
  <c r="AC22" i="1"/>
  <c r="Z22" i="1"/>
  <c r="T22" i="1"/>
  <c r="H22" i="1"/>
  <c r="K22" i="1"/>
  <c r="AE22" i="1" s="1"/>
  <c r="AC21" i="1"/>
  <c r="Z21" i="1"/>
  <c r="T21" i="1"/>
  <c r="H21" i="1"/>
  <c r="K21" i="1"/>
  <c r="AC20" i="1"/>
  <c r="Z20" i="1"/>
  <c r="T20" i="1"/>
  <c r="H20" i="1"/>
  <c r="K20" i="1" s="1"/>
  <c r="AC19" i="1"/>
  <c r="Z19" i="1"/>
  <c r="T19" i="1"/>
  <c r="H19" i="1"/>
  <c r="K19" i="1"/>
  <c r="O19" i="1" s="1"/>
  <c r="AC18" i="1"/>
  <c r="Z18" i="1"/>
  <c r="T18" i="1"/>
  <c r="H18" i="1"/>
  <c r="K18" i="1"/>
  <c r="O18" i="1" s="1"/>
  <c r="AC17" i="1"/>
  <c r="Z17" i="1"/>
  <c r="T17" i="1"/>
  <c r="H17" i="1"/>
  <c r="K17" i="1" s="1"/>
  <c r="AC16" i="1"/>
  <c r="Z16" i="1"/>
  <c r="T16" i="1"/>
  <c r="H16" i="1"/>
  <c r="K16" i="1"/>
  <c r="O16" i="1" s="1"/>
  <c r="AC15" i="1"/>
  <c r="Z15" i="1"/>
  <c r="T15" i="1"/>
  <c r="H15" i="1"/>
  <c r="K15" i="1" s="1"/>
  <c r="AC14" i="1"/>
  <c r="Z14" i="1"/>
  <c r="T14" i="1"/>
  <c r="H14" i="1"/>
  <c r="K14" i="1" s="1"/>
  <c r="AC13" i="1"/>
  <c r="Z13" i="1"/>
  <c r="T13" i="1"/>
  <c r="H13" i="1"/>
  <c r="K13" i="1"/>
  <c r="O13" i="1" s="1"/>
  <c r="AC12" i="1"/>
  <c r="Z12" i="1"/>
  <c r="T12" i="1"/>
  <c r="H12" i="1"/>
  <c r="K12" i="1" s="1"/>
  <c r="AC11" i="1"/>
  <c r="Z11" i="1"/>
  <c r="T11" i="1"/>
  <c r="H11" i="1"/>
  <c r="K11" i="1"/>
  <c r="O11" i="1" s="1"/>
  <c r="S11" i="1" s="1"/>
  <c r="AC10" i="1"/>
  <c r="Z10" i="1"/>
  <c r="T10" i="1"/>
  <c r="H10" i="1"/>
  <c r="K10" i="1"/>
  <c r="O10" i="1" s="1"/>
  <c r="AE10" i="1" s="1"/>
  <c r="AC9" i="1"/>
  <c r="Z9" i="1"/>
  <c r="T9" i="1"/>
  <c r="H9" i="1"/>
  <c r="K9" i="1" s="1"/>
  <c r="AC8" i="1"/>
  <c r="Z8" i="1"/>
  <c r="T8" i="1"/>
  <c r="H8" i="1"/>
  <c r="K8" i="1"/>
  <c r="O8" i="1" s="1"/>
  <c r="S8" i="1" s="1"/>
  <c r="O14" i="1" l="1"/>
  <c r="S14" i="1" s="1"/>
  <c r="AE16" i="1"/>
  <c r="S16" i="1"/>
  <c r="O9" i="1"/>
  <c r="S9" i="1" s="1"/>
  <c r="O17" i="1"/>
  <c r="S17" i="1" s="1"/>
  <c r="AE17" i="1"/>
  <c r="S18" i="1"/>
  <c r="AE18" i="1"/>
  <c r="O23" i="1"/>
  <c r="S23" i="1" s="1"/>
  <c r="AE23" i="1"/>
  <c r="O15" i="1"/>
  <c r="S15" i="1" s="1"/>
  <c r="S19" i="1"/>
  <c r="AE19" i="1"/>
  <c r="O25" i="1"/>
  <c r="S25" i="1" s="1"/>
  <c r="AE25" i="1"/>
  <c r="AE26" i="1"/>
  <c r="S26" i="1"/>
  <c r="O12" i="1"/>
  <c r="S12" i="1" s="1"/>
  <c r="AE12" i="1"/>
  <c r="AE13" i="1"/>
  <c r="S13" i="1"/>
  <c r="O20" i="1"/>
  <c r="S20" i="1" s="1"/>
  <c r="AE20" i="1"/>
  <c r="AE24" i="1"/>
  <c r="T29" i="1"/>
  <c r="T31" i="1" s="1"/>
  <c r="T32" i="1" s="1"/>
  <c r="O21" i="1"/>
  <c r="S21" i="1" s="1"/>
  <c r="AE8" i="1"/>
  <c r="AE11" i="1"/>
  <c r="AE21" i="1" l="1"/>
  <c r="AF26" i="1"/>
  <c r="AG26" i="1" s="1"/>
  <c r="AF27" i="1"/>
  <c r="AG27" i="1" s="1"/>
  <c r="AF14" i="1"/>
  <c r="AF8" i="1"/>
  <c r="AG8" i="1" s="1"/>
  <c r="AF9" i="1"/>
  <c r="AF16" i="1"/>
  <c r="AG16" i="1" s="1"/>
  <c r="AF13" i="1"/>
  <c r="AG13" i="1" s="1"/>
  <c r="AF19" i="1"/>
  <c r="AG19" i="1" s="1"/>
  <c r="AF10" i="1"/>
  <c r="AG10" i="1" s="1"/>
  <c r="AF11" i="1"/>
  <c r="AG11" i="1" s="1"/>
  <c r="AF23" i="1"/>
  <c r="AG23" i="1" s="1"/>
  <c r="AF12" i="1"/>
  <c r="AG12" i="1" s="1"/>
  <c r="AF15" i="1"/>
  <c r="AF21" i="1"/>
  <c r="AG21" i="1" s="1"/>
  <c r="AF25" i="1"/>
  <c r="AG25" i="1" s="1"/>
  <c r="AF24" i="1"/>
  <c r="AG24" i="1" s="1"/>
  <c r="AF20" i="1"/>
  <c r="AG20" i="1" s="1"/>
  <c r="AF22" i="1"/>
  <c r="AG22" i="1" s="1"/>
  <c r="AF18" i="1"/>
  <c r="AG18" i="1" s="1"/>
  <c r="AF17" i="1"/>
  <c r="AG17" i="1" s="1"/>
  <c r="AE15" i="1"/>
  <c r="AE9" i="1"/>
  <c r="AE14" i="1"/>
  <c r="AG14" i="1" l="1"/>
  <c r="AH14" i="1" s="1"/>
  <c r="AI14" i="1" s="1"/>
  <c r="AH29" i="1"/>
  <c r="AH23" i="1" s="1"/>
  <c r="AI23" i="1" s="1"/>
  <c r="AH22" i="1"/>
  <c r="AI22" i="1" s="1"/>
  <c r="AH11" i="1"/>
  <c r="AI11" i="1" s="1"/>
  <c r="AH16" i="1"/>
  <c r="AI16" i="1" s="1"/>
  <c r="AH27" i="1"/>
  <c r="AI27" i="1" s="1"/>
  <c r="AG15" i="1"/>
  <c r="AH15" i="1" s="1"/>
  <c r="AI15" i="1" s="1"/>
  <c r="AH10" i="1"/>
  <c r="AI10" i="1" s="1"/>
  <c r="AG9" i="1"/>
  <c r="AH9" i="1" s="1"/>
  <c r="AI9" i="1" s="1"/>
  <c r="AH18" i="1"/>
  <c r="AI18" i="1" s="1"/>
  <c r="AH13" i="1"/>
  <c r="AI13" i="1" s="1"/>
  <c r="AH20" i="1"/>
  <c r="AI20" i="1" s="1"/>
  <c r="AH17" i="1"/>
  <c r="AI17" i="1" s="1"/>
  <c r="AH24" i="1"/>
  <c r="AI24" i="1" s="1"/>
  <c r="AH12" i="1"/>
  <c r="AI12" i="1" s="1"/>
  <c r="AH19" i="1"/>
  <c r="AI19" i="1" s="1"/>
  <c r="AH8" i="1"/>
  <c r="AI8" i="1" s="1"/>
  <c r="AH26" i="1" l="1"/>
  <c r="AI26" i="1" s="1"/>
  <c r="AH25" i="1"/>
  <c r="AI25" i="1" s="1"/>
  <c r="AH21" i="1"/>
  <c r="AI21" i="1" s="1"/>
</calcChain>
</file>

<file path=xl/comments1.xml><?xml version="1.0" encoding="utf-8"?>
<comments xmlns="http://schemas.openxmlformats.org/spreadsheetml/2006/main">
  <authors>
    <author>Nick Burnett</author>
  </authors>
  <commentList>
    <comment ref="AG11" authorId="0" shapeId="0">
      <text>
        <r>
          <rPr>
            <b/>
            <sz val="8"/>
            <color indexed="81"/>
            <rFont val="Tahoma"/>
            <family val="2"/>
          </rPr>
          <t>Nick Burnett:</t>
        </r>
        <r>
          <rPr>
            <sz val="8"/>
            <color indexed="81"/>
            <rFont val="Tahoma"/>
            <family val="2"/>
          </rPr>
          <t xml:space="preserve">
% adj NOT carried out on this hcap, as only 2 rds played</t>
        </r>
      </text>
    </comment>
  </commentList>
</comments>
</file>

<file path=xl/sharedStrings.xml><?xml version="1.0" encoding="utf-8"?>
<sst xmlns="http://schemas.openxmlformats.org/spreadsheetml/2006/main" count="141" uniqueCount="103">
  <si>
    <t>AARDVARKS GOLFING SOCIETY</t>
  </si>
  <si>
    <t>ANNUAL TOUR</t>
  </si>
  <si>
    <t>WARWICKSHIRE</t>
  </si>
  <si>
    <t>IGNORE AS NOT USED</t>
  </si>
  <si>
    <t>indicates</t>
  </si>
  <si>
    <t>Note</t>
  </si>
  <si>
    <t>2008 Handicap review</t>
  </si>
  <si>
    <t>Tour</t>
  </si>
  <si>
    <t>Debut</t>
  </si>
  <si>
    <t>to 24/6</t>
  </si>
  <si>
    <t>Individ.</t>
  </si>
  <si>
    <t>EXTRA</t>
  </si>
  <si>
    <t>tourn</t>
  </si>
  <si>
    <t>% adj</t>
  </si>
  <si>
    <t>rev adj</t>
  </si>
  <si>
    <t>end</t>
  </si>
  <si>
    <t>Initial</t>
  </si>
  <si>
    <t>Round 1 (pts)</t>
  </si>
  <si>
    <t>HC</t>
  </si>
  <si>
    <t>RC</t>
  </si>
  <si>
    <t>Ryder Cup</t>
  </si>
  <si>
    <t>Round 2</t>
  </si>
  <si>
    <t>Round 3</t>
  </si>
  <si>
    <t>TOTAL</t>
  </si>
  <si>
    <t>Final</t>
  </si>
  <si>
    <t>BACK 9 PLAY-OFF</t>
  </si>
  <si>
    <t xml:space="preserve"> HC adj for</t>
  </si>
  <si>
    <t>aver</t>
  </si>
  <si>
    <t>Aver</t>
  </si>
  <si>
    <t>Rev</t>
  </si>
  <si>
    <t>to max</t>
  </si>
  <si>
    <t>to gen</t>
  </si>
  <si>
    <t>NAME</t>
  </si>
  <si>
    <t>H'Cap</t>
  </si>
  <si>
    <t>Henley G &amp; CC</t>
  </si>
  <si>
    <t>Adj</t>
  </si>
  <si>
    <t>res</t>
  </si>
  <si>
    <t>The Warwickshire</t>
  </si>
  <si>
    <t>Stratford Oaks GC</t>
  </si>
  <si>
    <t>PTS</t>
  </si>
  <si>
    <t>Postn</t>
  </si>
  <si>
    <t>Rd 1</t>
  </si>
  <si>
    <t>Rd 2</t>
  </si>
  <si>
    <t>Rd 3</t>
  </si>
  <si>
    <t>Total</t>
  </si>
  <si>
    <t>2009 tour</t>
  </si>
  <si>
    <t>hcap</t>
  </si>
  <si>
    <t>gen adj</t>
  </si>
  <si>
    <t>C</t>
  </si>
  <si>
    <t>ADAMS</t>
  </si>
  <si>
    <t xml:space="preserve">A </t>
  </si>
  <si>
    <t>ENTWISLE</t>
  </si>
  <si>
    <t>K</t>
  </si>
  <si>
    <t>TAYLOR(k)</t>
  </si>
  <si>
    <t>,-4-2</t>
  </si>
  <si>
    <t>,+2,+3</t>
  </si>
  <si>
    <t>G</t>
  </si>
  <si>
    <t>WAGG</t>
  </si>
  <si>
    <t>b9</t>
  </si>
  <si>
    <t>R</t>
  </si>
  <si>
    <t>VENES</t>
  </si>
  <si>
    <t>J</t>
  </si>
  <si>
    <t>DONNELLY</t>
  </si>
  <si>
    <t>FOSTER</t>
  </si>
  <si>
    <t xml:space="preserve">S </t>
  </si>
  <si>
    <t>PALMER</t>
  </si>
  <si>
    <t>,+1+1</t>
  </si>
  <si>
    <t xml:space="preserve">C </t>
  </si>
  <si>
    <t>TAYLOR(c )</t>
  </si>
  <si>
    <t>,+4+1</t>
  </si>
  <si>
    <t>N</t>
  </si>
  <si>
    <t>BURNETT</t>
  </si>
  <si>
    <t>ALLOTT</t>
  </si>
  <si>
    <t>JUDD</t>
  </si>
  <si>
    <t xml:space="preserve">D </t>
  </si>
  <si>
    <t>PITTAWAY</t>
  </si>
  <si>
    <t>NICHOLSON</t>
  </si>
  <si>
    <t>28*</t>
  </si>
  <si>
    <t>BROGDEN</t>
  </si>
  <si>
    <t>,+3+1</t>
  </si>
  <si>
    <t>TIPLER</t>
  </si>
  <si>
    <t>ELSON</t>
  </si>
  <si>
    <t>DNP</t>
  </si>
  <si>
    <t>NQ</t>
  </si>
  <si>
    <t>D</t>
  </si>
  <si>
    <t>BROWN</t>
  </si>
  <si>
    <t>b6</t>
  </si>
  <si>
    <t>,+2+1</t>
  </si>
  <si>
    <t>I</t>
  </si>
  <si>
    <t>TOLLEY</t>
  </si>
  <si>
    <t>STOKES</t>
  </si>
  <si>
    <t>(ELWAY)</t>
  </si>
  <si>
    <t>NOT PLAYED</t>
  </si>
  <si>
    <t>total</t>
  </si>
  <si>
    <t>IN 2008</t>
  </si>
  <si>
    <t>no</t>
  </si>
  <si>
    <t xml:space="preserve">nb in the event of a tie, </t>
  </si>
  <si>
    <t>aver sc</t>
  </si>
  <si>
    <t xml:space="preserve">the final result shall be </t>
  </si>
  <si>
    <t>tot aver sc</t>
  </si>
  <si>
    <t xml:space="preserve">decided on the aggregate </t>
  </si>
  <si>
    <t xml:space="preserve">total of the best back 9 scores </t>
  </si>
  <si>
    <t>(then back6,3 etc), over 3 rounds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</si>
</sst>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0"/>
    <numFmt numFmtId="166" formatCode="0.000"/>
  </numFmts>
  <fonts count="16" x14ac:knownFonts="1">
    <font>
      <sz val="10"/>
      <name val="Arial"/>
    </font>
    <font>
      <b/>
      <sz val="1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b/>
      <u/>
      <sz val="10"/>
      <name val="Arial"/>
      <family val="2"/>
    </font>
    <font>
      <b/>
      <u/>
      <sz val="12"/>
      <name val="Arial"/>
      <family val="2"/>
    </font>
    <font>
      <u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9" fontId="6" fillId="0" borderId="0" applyFont="0" applyFill="0" applyBorder="0" applyAlignment="0" applyProtection="0"/>
  </cellStyleXfs>
  <cellXfs count="20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/>
    </xf>
    <xf numFmtId="17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2" fillId="9" borderId="0" xfId="0" applyFont="1" applyFill="1" applyAlignment="1">
      <alignment vertical="center"/>
    </xf>
    <xf numFmtId="0" fontId="0" fillId="9" borderId="0" xfId="0" applyFill="1" applyAlignment="1">
      <alignment vertical="center"/>
    </xf>
    <xf numFmtId="0" fontId="0" fillId="10" borderId="0" xfId="0" applyFill="1" applyAlignment="1">
      <alignment vertical="center"/>
    </xf>
    <xf numFmtId="17" fontId="2" fillId="0" borderId="0" xfId="0" applyNumberFormat="1" applyFont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11" borderId="0" xfId="0" applyFont="1" applyFill="1" applyAlignment="1">
      <alignment horizontal="left" vertical="center"/>
    </xf>
    <xf numFmtId="0" fontId="2" fillId="11" borderId="0" xfId="0" applyFont="1" applyFill="1" applyAlignment="1">
      <alignment horizontal="center" vertical="center"/>
    </xf>
    <xf numFmtId="0" fontId="0" fillId="11" borderId="0" xfId="0" applyFill="1" applyAlignment="1">
      <alignment vertical="center"/>
    </xf>
    <xf numFmtId="0" fontId="2" fillId="11" borderId="0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15" fontId="2" fillId="3" borderId="3" xfId="0" applyNumberFormat="1" applyFont="1" applyFill="1" applyBorder="1" applyAlignment="1">
      <alignment horizontal="center" vertical="center"/>
    </xf>
    <xf numFmtId="15" fontId="2" fillId="0" borderId="0" xfId="0" applyNumberFormat="1" applyFont="1" applyFill="1" applyBorder="1" applyAlignment="1">
      <alignment horizontal="center" vertical="center"/>
    </xf>
    <xf numFmtId="0" fontId="6" fillId="12" borderId="0" xfId="0" applyFont="1" applyFill="1" applyAlignment="1">
      <alignment horizontal="center" vertical="center"/>
    </xf>
    <xf numFmtId="0" fontId="0" fillId="12" borderId="0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11" borderId="2" xfId="0" applyFont="1" applyFill="1" applyBorder="1" applyAlignment="1">
      <alignment horizontal="center" vertical="center"/>
    </xf>
    <xf numFmtId="16" fontId="2" fillId="11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6" fillId="12" borderId="2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4" borderId="0" xfId="0" applyFont="1" applyFill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6" fillId="12" borderId="10" xfId="0" applyFont="1" applyFill="1" applyBorder="1" applyAlignment="1">
      <alignment horizontal="center" vertical="center"/>
    </xf>
    <xf numFmtId="0" fontId="2" fillId="12" borderId="11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2" fillId="11" borderId="1" xfId="0" applyFont="1" applyFill="1" applyBorder="1" applyAlignment="1">
      <alignment horizontal="center" vertical="center"/>
    </xf>
    <xf numFmtId="0" fontId="2" fillId="11" borderId="10" xfId="0" applyFont="1" applyFill="1" applyBorder="1" applyAlignment="1">
      <alignment horizontal="center" vertical="center"/>
    </xf>
    <xf numFmtId="0" fontId="5" fillId="13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4" borderId="3" xfId="0" applyFont="1" applyFill="1" applyBorder="1" applyAlignment="1">
      <alignment horizontal="center" vertical="center"/>
    </xf>
    <xf numFmtId="0" fontId="5" fillId="14" borderId="15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5" fillId="12" borderId="2" xfId="0" applyFont="1" applyFill="1" applyBorder="1" applyAlignment="1">
      <alignment horizontal="center" vertical="center"/>
    </xf>
    <xf numFmtId="0" fontId="7" fillId="12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5" fillId="14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4" fillId="5" borderId="16" xfId="0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7" fillId="6" borderId="0" xfId="1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164" fontId="3" fillId="11" borderId="0" xfId="0" applyNumberFormat="1" applyFont="1" applyFill="1" applyAlignment="1">
      <alignment horizontal="center" vertical="center"/>
    </xf>
    <xf numFmtId="164" fontId="7" fillId="11" borderId="0" xfId="0" applyNumberFormat="1" applyFont="1" applyFill="1" applyAlignment="1">
      <alignment horizontal="center" vertical="center"/>
    </xf>
    <xf numFmtId="164" fontId="3" fillId="11" borderId="2" xfId="0" applyNumberFormat="1" applyFont="1" applyFill="1" applyBorder="1" applyAlignment="1">
      <alignment horizontal="center" vertical="center"/>
    </xf>
    <xf numFmtId="164" fontId="8" fillId="11" borderId="0" xfId="0" applyNumberFormat="1" applyFont="1" applyFill="1" applyBorder="1" applyAlignment="1">
      <alignment vertical="center"/>
    </xf>
    <xf numFmtId="0" fontId="5" fillId="9" borderId="0" xfId="0" applyFont="1" applyFill="1" applyAlignment="1">
      <alignment horizontal="center" vertical="center"/>
    </xf>
    <xf numFmtId="0" fontId="3" fillId="15" borderId="3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16" borderId="16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" fontId="5" fillId="17" borderId="3" xfId="0" applyNumberFormat="1" applyFont="1" applyFill="1" applyBorder="1" applyAlignment="1">
      <alignment horizontal="center" vertical="center"/>
    </xf>
    <xf numFmtId="0" fontId="3" fillId="14" borderId="16" xfId="0" applyFont="1" applyFill="1" applyBorder="1" applyAlignment="1">
      <alignment horizontal="center" vertical="center"/>
    </xf>
    <xf numFmtId="164" fontId="14" fillId="11" borderId="0" xfId="0" applyNumberFormat="1" applyFont="1" applyFill="1" applyAlignment="1">
      <alignment horizontal="center" vertical="center"/>
    </xf>
    <xf numFmtId="164" fontId="15" fillId="11" borderId="0" xfId="0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16" borderId="3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0" xfId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/>
    </xf>
    <xf numFmtId="1" fontId="5" fillId="0" borderId="0" xfId="0" applyNumberFormat="1" applyFont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6" fillId="0" borderId="0" xfId="1" applyBorder="1" applyAlignment="1">
      <alignment vertical="center"/>
    </xf>
    <xf numFmtId="1" fontId="5" fillId="0" borderId="0" xfId="0" applyNumberFormat="1" applyFont="1" applyFill="1" applyBorder="1" applyAlignment="1">
      <alignment horizontal="center" vertical="center"/>
    </xf>
    <xf numFmtId="16" fontId="7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3" borderId="0" xfId="1" applyFont="1" applyFill="1" applyBorder="1" applyAlignment="1">
      <alignment horizontal="center" vertical="center"/>
    </xf>
    <xf numFmtId="0" fontId="5" fillId="18" borderId="18" xfId="0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1" fontId="5" fillId="1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1" fontId="5" fillId="9" borderId="0" xfId="0" applyNumberFormat="1" applyFont="1" applyFill="1" applyAlignment="1">
      <alignment horizontal="center" vertical="center"/>
    </xf>
    <xf numFmtId="1" fontId="5" fillId="16" borderId="3" xfId="0" applyNumberFormat="1" applyFont="1" applyFill="1" applyBorder="1" applyAlignment="1">
      <alignment horizontal="center" vertical="center"/>
    </xf>
    <xf numFmtId="0" fontId="6" fillId="0" borderId="0" xfId="1" applyFill="1" applyBorder="1" applyAlignment="1">
      <alignment horizontal="center" vertical="center"/>
    </xf>
    <xf numFmtId="1" fontId="5" fillId="19" borderId="0" xfId="0" applyNumberFormat="1" applyFont="1" applyFill="1" applyAlignment="1">
      <alignment horizontal="center" vertical="center"/>
    </xf>
    <xf numFmtId="0" fontId="3" fillId="19" borderId="3" xfId="0" applyFont="1" applyFill="1" applyBorder="1" applyAlignment="1">
      <alignment horizontal="center" vertical="center"/>
    </xf>
    <xf numFmtId="1" fontId="5" fillId="11" borderId="3" xfId="0" applyNumberFormat="1" applyFont="1" applyFill="1" applyBorder="1" applyAlignment="1">
      <alignment horizontal="center" vertical="center"/>
    </xf>
    <xf numFmtId="0" fontId="3" fillId="7" borderId="0" xfId="1" applyFont="1" applyFill="1" applyAlignment="1">
      <alignment horizontal="center" vertical="center" wrapText="1" shrinkToFit="1"/>
    </xf>
    <xf numFmtId="0" fontId="7" fillId="0" borderId="0" xfId="0" applyFont="1" applyFill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5" fillId="12" borderId="3" xfId="0" applyFont="1" applyFill="1" applyBorder="1" applyAlignment="1">
      <alignment horizontal="center" vertical="center"/>
    </xf>
    <xf numFmtId="0" fontId="5" fillId="11" borderId="3" xfId="0" applyFont="1" applyFill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2" fillId="0" borderId="0" xfId="0" applyFont="1" applyBorder="1" applyAlignment="1">
      <alignment vertical="center"/>
    </xf>
    <xf numFmtId="0" fontId="5" fillId="19" borderId="0" xfId="0" applyFont="1" applyFill="1" applyAlignment="1">
      <alignment horizontal="center" vertical="center"/>
    </xf>
    <xf numFmtId="0" fontId="3" fillId="20" borderId="0" xfId="1" applyFont="1" applyFill="1" applyAlignment="1">
      <alignment horizontal="center" vertical="center" wrapText="1" shrinkToFit="1"/>
    </xf>
    <xf numFmtId="1" fontId="3" fillId="15" borderId="3" xfId="0" applyNumberFormat="1" applyFont="1" applyFill="1" applyBorder="1" applyAlignment="1">
      <alignment horizontal="center" vertical="center"/>
    </xf>
    <xf numFmtId="164" fontId="2" fillId="11" borderId="0" xfId="0" applyNumberFormat="1" applyFont="1" applyFill="1" applyBorder="1" applyAlignment="1">
      <alignment vertical="center"/>
    </xf>
    <xf numFmtId="164" fontId="3" fillId="21" borderId="0" xfId="0" applyNumberFormat="1" applyFont="1" applyFill="1" applyAlignment="1">
      <alignment horizontal="center" vertical="center"/>
    </xf>
    <xf numFmtId="1" fontId="2" fillId="11" borderId="0" xfId="0" applyNumberFormat="1" applyFont="1" applyFill="1" applyBorder="1" applyAlignment="1">
      <alignment vertical="center"/>
    </xf>
    <xf numFmtId="0" fontId="3" fillId="22" borderId="16" xfId="0" applyFont="1" applyFill="1" applyBorder="1" applyAlignment="1">
      <alignment horizontal="center" vertical="center"/>
    </xf>
    <xf numFmtId="164" fontId="5" fillId="9" borderId="0" xfId="0" applyNumberFormat="1" applyFont="1" applyFill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3" fillId="9" borderId="16" xfId="0" applyFont="1" applyFill="1" applyBorder="1" applyAlignment="1">
      <alignment horizontal="center" vertical="center"/>
    </xf>
    <xf numFmtId="0" fontId="6" fillId="9" borderId="16" xfId="0" applyFont="1" applyFill="1" applyBorder="1" applyAlignment="1">
      <alignment horizontal="center" vertical="center"/>
    </xf>
    <xf numFmtId="164" fontId="14" fillId="11" borderId="2" xfId="0" applyNumberFormat="1" applyFont="1" applyFill="1" applyBorder="1" applyAlignment="1">
      <alignment horizontal="center" vertical="center"/>
    </xf>
    <xf numFmtId="0" fontId="5" fillId="17" borderId="3" xfId="0" applyFont="1" applyFill="1" applyBorder="1" applyAlignment="1">
      <alignment horizontal="center" vertical="center"/>
    </xf>
    <xf numFmtId="1" fontId="3" fillId="9" borderId="16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5" fillId="0" borderId="19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3" fillId="0" borderId="19" xfId="0" applyFont="1" applyFill="1" applyBorder="1" applyAlignment="1">
      <alignment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5" fillId="12" borderId="21" xfId="0" applyFont="1" applyFill="1" applyBorder="1" applyAlignment="1">
      <alignment horizontal="center" vertical="center"/>
    </xf>
    <xf numFmtId="0" fontId="3" fillId="12" borderId="19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vertical="center"/>
    </xf>
    <xf numFmtId="0" fontId="0" fillId="0" borderId="19" xfId="0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20" xfId="0" applyFont="1" applyFill="1" applyBorder="1" applyAlignment="1">
      <alignment vertical="center"/>
    </xf>
    <xf numFmtId="0" fontId="5" fillId="0" borderId="22" xfId="0" applyFont="1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0" fontId="3" fillId="20" borderId="4" xfId="1" applyFont="1" applyFill="1" applyBorder="1" applyAlignment="1">
      <alignment horizontal="center" vertical="center" wrapText="1" shrinkToFit="1"/>
    </xf>
    <xf numFmtId="0" fontId="2" fillId="20" borderId="0" xfId="0" applyFont="1" applyFill="1" applyAlignment="1">
      <alignment vertical="center"/>
    </xf>
    <xf numFmtId="164" fontId="3" fillId="0" borderId="4" xfId="0" applyNumberFormat="1" applyFont="1" applyFill="1" applyBorder="1" applyAlignment="1">
      <alignment horizontal="center" vertical="center"/>
    </xf>
    <xf numFmtId="164" fontId="3" fillId="0" borderId="2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" fillId="11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164" fontId="3" fillId="0" borderId="0" xfId="0" applyNumberFormat="1" applyFont="1" applyFill="1" applyBorder="1" applyAlignment="1">
      <alignment horizontal="center" vertical="center"/>
    </xf>
    <xf numFmtId="165" fontId="0" fillId="21" borderId="21" xfId="0" applyNumberFormat="1" applyFill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0" fillId="0" borderId="25" xfId="0" applyBorder="1" applyAlignment="1">
      <alignment vertical="center"/>
    </xf>
    <xf numFmtId="166" fontId="2" fillId="0" borderId="0" xfId="0" applyNumberFormat="1" applyFont="1" applyAlignment="1">
      <alignment vertical="center"/>
    </xf>
    <xf numFmtId="166" fontId="2" fillId="0" borderId="0" xfId="0" applyNumberFormat="1" applyFont="1" applyFill="1" applyAlignment="1">
      <alignment vertical="center"/>
    </xf>
    <xf numFmtId="166" fontId="2" fillId="0" borderId="0" xfId="0" applyNumberFormat="1" applyFont="1" applyAlignment="1">
      <alignment horizontal="right" vertical="center"/>
    </xf>
    <xf numFmtId="0" fontId="2" fillId="0" borderId="17" xfId="0" applyFont="1" applyBorder="1" applyAlignment="1">
      <alignment vertical="center"/>
    </xf>
    <xf numFmtId="0" fontId="0" fillId="0" borderId="26" xfId="0" applyBorder="1" applyAlignment="1">
      <alignment vertical="center"/>
    </xf>
    <xf numFmtId="166" fontId="2" fillId="2" borderId="27" xfId="0" applyNumberFormat="1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7" fontId="9" fillId="0" borderId="0" xfId="0" applyNumberFormat="1" applyFont="1" applyFill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0" fillId="0" borderId="28" xfId="0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</cellXfs>
  <cellStyles count="3">
    <cellStyle name="Normal" xfId="0" builtinId="0"/>
    <cellStyle name="Normal 2" xfId="1"/>
    <cellStyle name="Percent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FF"/>
    <pageSetUpPr fitToPage="1"/>
  </sheetPr>
  <dimension ref="A1:CA81"/>
  <sheetViews>
    <sheetView showGridLines="0" tabSelected="1" zoomScale="75" workbookViewId="0"/>
  </sheetViews>
  <sheetFormatPr defaultRowHeight="13.2" x14ac:dyDescent="0.25"/>
  <cols>
    <col min="1" max="1" width="9.33203125" style="1" customWidth="1"/>
    <col min="2" max="2" width="4.88671875" style="1" customWidth="1"/>
    <col min="3" max="3" width="16.44140625" style="1" customWidth="1"/>
    <col min="4" max="4" width="10" style="1" customWidth="1"/>
    <col min="5" max="5" width="15" style="1" customWidth="1"/>
    <col min="6" max="6" width="4.5546875" style="1" customWidth="1"/>
    <col min="7" max="7" width="7.88671875" style="1" customWidth="1"/>
    <col min="8" max="8" width="7.6640625" style="1" customWidth="1"/>
    <col min="9" max="9" width="5.5546875" style="1" customWidth="1"/>
    <col min="10" max="10" width="7.44140625" style="1" customWidth="1"/>
    <col min="11" max="11" width="7.88671875" style="1" customWidth="1"/>
    <col min="12" max="12" width="19" style="1" customWidth="1"/>
    <col min="13" max="13" width="5" style="1" customWidth="1"/>
    <col min="14" max="14" width="7.88671875" style="1" customWidth="1"/>
    <col min="15" max="15" width="14.88671875" style="1" customWidth="1"/>
    <col min="16" max="16" width="18.88671875" style="1" customWidth="1"/>
    <col min="17" max="17" width="4" style="5" customWidth="1"/>
    <col min="18" max="18" width="10.44140625" style="1" customWidth="1"/>
    <col min="19" max="19" width="7.5546875" style="1" customWidth="1"/>
    <col min="20" max="20" width="9.44140625" style="4" customWidth="1"/>
    <col min="21" max="22" width="7.44140625" style="1" customWidth="1"/>
    <col min="23" max="23" width="7.33203125" style="1" customWidth="1"/>
    <col min="24" max="24" width="6.5546875" style="1" customWidth="1"/>
    <col min="25" max="25" width="9.44140625" style="1" customWidth="1"/>
    <col min="26" max="26" width="10.109375" style="1" customWidth="1"/>
    <col min="27" max="27" width="5" style="1" customWidth="1"/>
    <col min="28" max="28" width="10" style="1" customWidth="1"/>
    <col min="29" max="30" width="18.109375" style="1" customWidth="1"/>
    <col min="31" max="31" width="8.6640625" style="1" customWidth="1"/>
    <col min="32" max="32" width="9.33203125" style="1" bestFit="1" customWidth="1"/>
    <col min="33" max="33" width="7.5546875" style="1" customWidth="1"/>
    <col min="34" max="34" width="8" style="1" customWidth="1"/>
    <col min="35" max="40" width="8.88671875" style="1"/>
    <col min="41" max="41" width="16.109375" style="1" customWidth="1"/>
    <col min="42" max="16384" width="8.88671875" style="1"/>
  </cols>
  <sheetData>
    <row r="1" spans="1:36" ht="21" x14ac:dyDescent="0.25">
      <c r="B1" s="2" t="s">
        <v>0</v>
      </c>
      <c r="N1" s="2" t="s">
        <v>1</v>
      </c>
      <c r="O1" s="2"/>
      <c r="P1" s="3">
        <v>2008</v>
      </c>
      <c r="Q1" s="3"/>
      <c r="S1" s="2"/>
      <c r="U1" s="5"/>
      <c r="AE1" s="5"/>
      <c r="AF1" s="5"/>
      <c r="AG1" s="5"/>
    </row>
    <row r="2" spans="1:36" x14ac:dyDescent="0.25">
      <c r="G2" s="6"/>
      <c r="H2" s="6"/>
      <c r="P2" s="5"/>
      <c r="U2" s="5"/>
      <c r="AE2" s="5"/>
      <c r="AF2" s="5"/>
      <c r="AG2" s="5"/>
    </row>
    <row r="3" spans="1:36" ht="17.399999999999999" x14ac:dyDescent="0.25">
      <c r="D3" s="7">
        <v>39600</v>
      </c>
      <c r="G3" s="8" t="s">
        <v>2</v>
      </c>
      <c r="P3" s="5"/>
      <c r="U3" s="5"/>
      <c r="AE3" s="9" t="s">
        <v>3</v>
      </c>
      <c r="AF3" s="10"/>
      <c r="AG3" s="10"/>
      <c r="AH3" s="10"/>
      <c r="AI3" s="10"/>
    </row>
    <row r="4" spans="1:36" x14ac:dyDescent="0.25">
      <c r="A4" s="11" t="s">
        <v>4</v>
      </c>
      <c r="E4" s="12"/>
      <c r="F4" s="12"/>
      <c r="G4" s="6"/>
      <c r="H4" s="6"/>
      <c r="K4" s="13"/>
      <c r="P4" s="5"/>
      <c r="U4" s="5"/>
      <c r="AB4" s="14" t="s">
        <v>5</v>
      </c>
      <c r="AE4" s="15" t="s">
        <v>6</v>
      </c>
      <c r="AF4" s="16"/>
      <c r="AG4" s="16"/>
      <c r="AH4" s="17"/>
      <c r="AI4" s="18" t="s">
        <v>7</v>
      </c>
    </row>
    <row r="5" spans="1:36" ht="15.6" thickBot="1" x14ac:dyDescent="0.3">
      <c r="A5" s="19" t="s">
        <v>8</v>
      </c>
      <c r="D5" s="20" t="s">
        <v>9</v>
      </c>
      <c r="E5" s="21">
        <v>39624</v>
      </c>
      <c r="F5" s="22"/>
      <c r="I5" s="23" t="s">
        <v>10</v>
      </c>
      <c r="J5" s="24"/>
      <c r="K5" s="25"/>
      <c r="L5" s="21">
        <v>39625</v>
      </c>
      <c r="M5" s="22"/>
      <c r="N5" s="5"/>
      <c r="P5" s="21">
        <v>39626</v>
      </c>
      <c r="Q5" s="22"/>
      <c r="R5" s="5"/>
      <c r="T5" s="1"/>
      <c r="U5" s="26"/>
      <c r="V5" s="27"/>
      <c r="AB5" s="28" t="s">
        <v>11</v>
      </c>
      <c r="AE5" s="16" t="s">
        <v>12</v>
      </c>
      <c r="AF5" s="17"/>
      <c r="AG5" s="17"/>
      <c r="AH5" s="29" t="s">
        <v>13</v>
      </c>
      <c r="AI5" s="30" t="s">
        <v>14</v>
      </c>
    </row>
    <row r="6" spans="1:36" x14ac:dyDescent="0.25">
      <c r="A6" s="31" t="s">
        <v>15</v>
      </c>
      <c r="B6" s="32"/>
      <c r="C6" s="33"/>
      <c r="D6" s="34" t="s">
        <v>16</v>
      </c>
      <c r="E6" s="35" t="s">
        <v>17</v>
      </c>
      <c r="F6" s="28"/>
      <c r="G6" s="14" t="s">
        <v>18</v>
      </c>
      <c r="H6" s="36"/>
      <c r="I6" s="37" t="s">
        <v>19</v>
      </c>
      <c r="J6" s="38" t="s">
        <v>20</v>
      </c>
      <c r="K6" s="39"/>
      <c r="L6" s="35" t="s">
        <v>21</v>
      </c>
      <c r="M6" s="28"/>
      <c r="N6" s="14" t="s">
        <v>18</v>
      </c>
      <c r="O6" s="40"/>
      <c r="P6" s="35" t="s">
        <v>22</v>
      </c>
      <c r="Q6" s="28"/>
      <c r="R6" s="14" t="s">
        <v>18</v>
      </c>
      <c r="S6" s="40"/>
      <c r="T6" s="41" t="s">
        <v>23</v>
      </c>
      <c r="U6" s="42" t="s">
        <v>24</v>
      </c>
      <c r="V6" s="43"/>
      <c r="W6" s="44" t="s">
        <v>25</v>
      </c>
      <c r="X6" s="45"/>
      <c r="Y6" s="45"/>
      <c r="Z6" s="46"/>
      <c r="AA6" s="13"/>
      <c r="AB6" s="47" t="s">
        <v>26</v>
      </c>
      <c r="AE6" s="16" t="s">
        <v>27</v>
      </c>
      <c r="AF6" s="16" t="s">
        <v>28</v>
      </c>
      <c r="AG6" s="16" t="s">
        <v>29</v>
      </c>
      <c r="AH6" s="29" t="s">
        <v>30</v>
      </c>
      <c r="AI6" s="18" t="s">
        <v>31</v>
      </c>
    </row>
    <row r="7" spans="1:36" x14ac:dyDescent="0.25">
      <c r="A7" s="48">
        <v>2007</v>
      </c>
      <c r="B7" s="49" t="s">
        <v>32</v>
      </c>
      <c r="C7" s="50"/>
      <c r="D7" s="51" t="s">
        <v>33</v>
      </c>
      <c r="E7" s="52" t="s">
        <v>34</v>
      </c>
      <c r="F7" s="53"/>
      <c r="G7" s="53" t="s">
        <v>35</v>
      </c>
      <c r="H7" s="54" t="s">
        <v>29</v>
      </c>
      <c r="I7" s="55" t="s">
        <v>36</v>
      </c>
      <c r="J7" s="56" t="s">
        <v>35</v>
      </c>
      <c r="K7" s="57" t="s">
        <v>29</v>
      </c>
      <c r="L7" s="52" t="s">
        <v>37</v>
      </c>
      <c r="M7" s="53"/>
      <c r="N7" s="53" t="s">
        <v>35</v>
      </c>
      <c r="O7" s="54" t="s">
        <v>29</v>
      </c>
      <c r="P7" s="52" t="s">
        <v>38</v>
      </c>
      <c r="Q7" s="53"/>
      <c r="R7" s="53" t="s">
        <v>35</v>
      </c>
      <c r="S7" s="54" t="s">
        <v>29</v>
      </c>
      <c r="T7" s="58" t="s">
        <v>39</v>
      </c>
      <c r="U7" s="59" t="s">
        <v>40</v>
      </c>
      <c r="V7" s="60"/>
      <c r="W7" s="61" t="s">
        <v>41</v>
      </c>
      <c r="X7" s="60" t="s">
        <v>42</v>
      </c>
      <c r="Y7" s="60" t="s">
        <v>43</v>
      </c>
      <c r="Z7" s="62" t="s">
        <v>44</v>
      </c>
      <c r="AA7" s="60"/>
      <c r="AB7" s="63" t="s">
        <v>45</v>
      </c>
      <c r="AC7" s="64"/>
      <c r="AD7" s="64"/>
      <c r="AE7" s="65" t="s">
        <v>46</v>
      </c>
      <c r="AF7" s="65" t="s">
        <v>47</v>
      </c>
      <c r="AG7" s="65" t="s">
        <v>46</v>
      </c>
      <c r="AH7" s="66">
        <v>28</v>
      </c>
      <c r="AI7" s="65" t="s">
        <v>46</v>
      </c>
    </row>
    <row r="8" spans="1:36" ht="17.399999999999999" x14ac:dyDescent="0.25">
      <c r="A8" s="67">
        <v>10</v>
      </c>
      <c r="B8" s="68" t="s">
        <v>48</v>
      </c>
      <c r="C8" s="69" t="s">
        <v>49</v>
      </c>
      <c r="D8" s="70">
        <v>10</v>
      </c>
      <c r="E8" s="71">
        <v>30</v>
      </c>
      <c r="F8" s="72"/>
      <c r="G8" s="73">
        <v>-2</v>
      </c>
      <c r="H8" s="74">
        <f t="shared" ref="H8:H15" si="0">D8+G8</f>
        <v>8</v>
      </c>
      <c r="I8" s="75"/>
      <c r="J8" s="76"/>
      <c r="K8" s="77">
        <f t="shared" ref="K8:K27" si="1">H8+J8</f>
        <v>8</v>
      </c>
      <c r="L8" s="78">
        <v>28</v>
      </c>
      <c r="M8" s="79"/>
      <c r="N8" s="73">
        <v>-2</v>
      </c>
      <c r="O8" s="74">
        <f>K8+N8</f>
        <v>6</v>
      </c>
      <c r="P8" s="80">
        <v>32</v>
      </c>
      <c r="Q8" s="79"/>
      <c r="R8" s="81"/>
      <c r="S8" s="74">
        <f>O8+R8</f>
        <v>6</v>
      </c>
      <c r="T8" s="82">
        <f t="shared" ref="T8:T23" si="2">E8+L8+P8</f>
        <v>90</v>
      </c>
      <c r="U8" s="83">
        <v>1</v>
      </c>
      <c r="V8" s="84"/>
      <c r="W8" s="85">
        <v>14</v>
      </c>
      <c r="X8" s="72">
        <v>14</v>
      </c>
      <c r="Y8" s="72">
        <v>15</v>
      </c>
      <c r="Z8" s="86">
        <f t="shared" ref="Z8:Z27" si="3">SUM(W8:Y8)</f>
        <v>43</v>
      </c>
      <c r="AA8" s="79"/>
      <c r="AB8" s="87">
        <v>-3</v>
      </c>
      <c r="AC8" s="88" t="str">
        <f t="shared" ref="AC8:AC27" si="4">C8</f>
        <v>ADAMS</v>
      </c>
      <c r="AD8" s="88"/>
      <c r="AE8" s="89">
        <f>SUM(D8+K8+O8)/3</f>
        <v>8</v>
      </c>
      <c r="AF8" s="90">
        <f t="shared" ref="AF8:AF23" si="5">SUM($T$32-T8)/3</f>
        <v>-4.5</v>
      </c>
      <c r="AG8" s="89">
        <f t="shared" ref="AG8:AG27" si="6">AF8+AE8</f>
        <v>3.5</v>
      </c>
      <c r="AH8" s="91">
        <f t="shared" ref="AH8:AH27" si="7">AG8*$AH$29</f>
        <v>3.0153846153846153</v>
      </c>
      <c r="AI8" s="92">
        <f t="shared" ref="AI8:AI27" si="8">AH8-AE8</f>
        <v>-4.9846153846153847</v>
      </c>
      <c r="AJ8" s="13"/>
    </row>
    <row r="9" spans="1:36" ht="15.6" x14ac:dyDescent="0.25">
      <c r="A9" s="93">
        <v>18</v>
      </c>
      <c r="B9" s="68" t="s">
        <v>50</v>
      </c>
      <c r="C9" s="69" t="s">
        <v>51</v>
      </c>
      <c r="D9" s="94">
        <v>18</v>
      </c>
      <c r="E9" s="80">
        <v>29</v>
      </c>
      <c r="F9" s="79"/>
      <c r="G9" s="95">
        <v>-1</v>
      </c>
      <c r="H9" s="74">
        <f t="shared" si="0"/>
        <v>17</v>
      </c>
      <c r="I9" s="75"/>
      <c r="J9" s="76"/>
      <c r="K9" s="77">
        <f t="shared" si="1"/>
        <v>17</v>
      </c>
      <c r="L9" s="80">
        <v>25</v>
      </c>
      <c r="M9" s="79"/>
      <c r="N9" s="96"/>
      <c r="O9" s="74">
        <f>K9+N9</f>
        <v>17</v>
      </c>
      <c r="P9" s="80">
        <v>33</v>
      </c>
      <c r="Q9" s="79"/>
      <c r="R9" s="6"/>
      <c r="S9" s="74">
        <f>O9+R9</f>
        <v>17</v>
      </c>
      <c r="T9" s="97">
        <f t="shared" si="2"/>
        <v>87</v>
      </c>
      <c r="U9" s="83">
        <v>2</v>
      </c>
      <c r="V9" s="84"/>
      <c r="W9" s="85">
        <v>14</v>
      </c>
      <c r="X9" s="72">
        <v>9</v>
      </c>
      <c r="Y9" s="72">
        <v>16</v>
      </c>
      <c r="Z9" s="86">
        <f t="shared" si="3"/>
        <v>39</v>
      </c>
      <c r="AA9" s="79"/>
      <c r="AB9" s="87">
        <v>-2</v>
      </c>
      <c r="AC9" s="88" t="str">
        <f t="shared" si="4"/>
        <v>ENTWISLE</v>
      </c>
      <c r="AD9" s="88"/>
      <c r="AE9" s="89">
        <f>SUM(D9+K9+O9)/3</f>
        <v>17.333333333333332</v>
      </c>
      <c r="AF9" s="90">
        <f t="shared" si="5"/>
        <v>-3.5</v>
      </c>
      <c r="AG9" s="89">
        <f t="shared" si="6"/>
        <v>13.833333333333332</v>
      </c>
      <c r="AH9" s="91">
        <f t="shared" si="7"/>
        <v>11.917948717948718</v>
      </c>
      <c r="AI9" s="92">
        <f t="shared" si="8"/>
        <v>-5.4153846153846139</v>
      </c>
      <c r="AJ9" s="13"/>
    </row>
    <row r="10" spans="1:36" ht="15.6" x14ac:dyDescent="0.25">
      <c r="A10" s="93">
        <v>16</v>
      </c>
      <c r="B10" s="68" t="s">
        <v>52</v>
      </c>
      <c r="C10" s="69" t="s">
        <v>53</v>
      </c>
      <c r="D10" s="94">
        <v>16</v>
      </c>
      <c r="E10" s="80">
        <v>28</v>
      </c>
      <c r="F10" s="79"/>
      <c r="G10" s="98"/>
      <c r="H10" s="74">
        <f t="shared" si="0"/>
        <v>16</v>
      </c>
      <c r="I10" s="75"/>
      <c r="J10" s="76"/>
      <c r="K10" s="77">
        <f t="shared" si="1"/>
        <v>16</v>
      </c>
      <c r="L10" s="99">
        <v>34</v>
      </c>
      <c r="M10" s="79"/>
      <c r="N10" s="73" t="s">
        <v>54</v>
      </c>
      <c r="O10" s="74">
        <f>K10-6</f>
        <v>10</v>
      </c>
      <c r="P10" s="80">
        <v>22</v>
      </c>
      <c r="Q10" s="79"/>
      <c r="R10" s="96" t="s">
        <v>55</v>
      </c>
      <c r="S10" s="74">
        <v>15</v>
      </c>
      <c r="T10" s="100">
        <f t="shared" si="2"/>
        <v>84</v>
      </c>
      <c r="U10" s="83">
        <v>3</v>
      </c>
      <c r="V10" s="84"/>
      <c r="W10" s="85">
        <v>15</v>
      </c>
      <c r="X10" s="72">
        <v>17</v>
      </c>
      <c r="Y10" s="72">
        <v>11</v>
      </c>
      <c r="Z10" s="86">
        <f t="shared" si="3"/>
        <v>43</v>
      </c>
      <c r="AA10" s="79"/>
      <c r="AB10" s="87">
        <v>-1</v>
      </c>
      <c r="AC10" s="88" t="str">
        <f t="shared" si="4"/>
        <v>TAYLOR(k)</v>
      </c>
      <c r="AD10" s="88"/>
      <c r="AE10" s="89">
        <f>SUM(D10+K10+O10)/3</f>
        <v>14</v>
      </c>
      <c r="AF10" s="101">
        <f t="shared" si="5"/>
        <v>-2.5</v>
      </c>
      <c r="AG10" s="89">
        <f t="shared" si="6"/>
        <v>11.5</v>
      </c>
      <c r="AH10" s="91">
        <f t="shared" si="7"/>
        <v>9.907692307692308</v>
      </c>
      <c r="AI10" s="102">
        <f t="shared" si="8"/>
        <v>-4.092307692307692</v>
      </c>
      <c r="AJ10" s="13"/>
    </row>
    <row r="11" spans="1:36" ht="15.6" x14ac:dyDescent="0.25">
      <c r="A11" s="93">
        <v>11</v>
      </c>
      <c r="B11" s="68" t="s">
        <v>56</v>
      </c>
      <c r="C11" s="69" t="s">
        <v>57</v>
      </c>
      <c r="D11" s="70">
        <v>11</v>
      </c>
      <c r="E11" s="80">
        <v>27</v>
      </c>
      <c r="F11" s="72"/>
      <c r="G11" s="103"/>
      <c r="H11" s="74">
        <f t="shared" si="0"/>
        <v>11</v>
      </c>
      <c r="I11" s="75"/>
      <c r="J11" s="76"/>
      <c r="K11" s="77">
        <f t="shared" si="1"/>
        <v>11</v>
      </c>
      <c r="L11" s="104">
        <v>28</v>
      </c>
      <c r="M11" s="79" t="s">
        <v>58</v>
      </c>
      <c r="N11" s="73">
        <v>-3</v>
      </c>
      <c r="O11" s="74">
        <f>K11+N11</f>
        <v>8</v>
      </c>
      <c r="P11" s="80">
        <v>27</v>
      </c>
      <c r="Q11" s="79"/>
      <c r="R11" s="6"/>
      <c r="S11" s="74">
        <f t="shared" ref="S11:S23" si="9">O11+R11</f>
        <v>8</v>
      </c>
      <c r="T11" s="105">
        <f t="shared" si="2"/>
        <v>82</v>
      </c>
      <c r="U11" s="106">
        <v>4</v>
      </c>
      <c r="V11" s="84"/>
      <c r="W11" s="85">
        <v>13</v>
      </c>
      <c r="X11" s="72">
        <v>15</v>
      </c>
      <c r="Y11" s="72">
        <v>16</v>
      </c>
      <c r="Z11" s="86">
        <f t="shared" si="3"/>
        <v>44</v>
      </c>
      <c r="AA11" s="79"/>
      <c r="AB11" s="107"/>
      <c r="AC11" s="88" t="str">
        <f t="shared" si="4"/>
        <v>WAGG</v>
      </c>
      <c r="AD11" s="88"/>
      <c r="AE11" s="89">
        <f t="shared" ref="AE11:AE21" si="10">SUM(D11+K11+O11)/3</f>
        <v>10</v>
      </c>
      <c r="AF11" s="101">
        <f t="shared" si="5"/>
        <v>-1.8333333333333333</v>
      </c>
      <c r="AG11" s="89">
        <f t="shared" si="6"/>
        <v>8.1666666666666661</v>
      </c>
      <c r="AH11" s="91">
        <f t="shared" si="7"/>
        <v>7.0358974358974358</v>
      </c>
      <c r="AI11" s="102">
        <f t="shared" si="8"/>
        <v>-2.9641025641025642</v>
      </c>
      <c r="AJ11" s="13"/>
    </row>
    <row r="12" spans="1:36" ht="15.6" x14ac:dyDescent="0.25">
      <c r="A12" s="108">
        <v>27</v>
      </c>
      <c r="B12" s="68" t="s">
        <v>59</v>
      </c>
      <c r="C12" s="69" t="s">
        <v>60</v>
      </c>
      <c r="D12" s="94">
        <v>27</v>
      </c>
      <c r="E12" s="109">
        <v>21</v>
      </c>
      <c r="F12" s="110"/>
      <c r="G12" s="96"/>
      <c r="H12" s="74">
        <f t="shared" si="0"/>
        <v>27</v>
      </c>
      <c r="I12" s="75"/>
      <c r="J12" s="76"/>
      <c r="K12" s="77">
        <f t="shared" si="1"/>
        <v>27</v>
      </c>
      <c r="L12" s="80">
        <v>27</v>
      </c>
      <c r="M12" s="111"/>
      <c r="N12" s="98"/>
      <c r="O12" s="74">
        <f>K12+N12</f>
        <v>27</v>
      </c>
      <c r="P12" s="80">
        <v>33</v>
      </c>
      <c r="Q12" s="79"/>
      <c r="R12" s="6"/>
      <c r="S12" s="74">
        <f t="shared" si="9"/>
        <v>27</v>
      </c>
      <c r="T12" s="105">
        <f t="shared" si="2"/>
        <v>81</v>
      </c>
      <c r="U12" s="106">
        <v>5</v>
      </c>
      <c r="V12" s="27"/>
      <c r="W12" s="85">
        <v>11</v>
      </c>
      <c r="X12" s="72">
        <v>12</v>
      </c>
      <c r="Y12" s="72">
        <v>16</v>
      </c>
      <c r="Z12" s="86">
        <f t="shared" si="3"/>
        <v>39</v>
      </c>
      <c r="AA12" s="79"/>
      <c r="AB12" s="112"/>
      <c r="AC12" s="88" t="str">
        <f t="shared" si="4"/>
        <v>VENES</v>
      </c>
      <c r="AD12" s="88"/>
      <c r="AE12" s="89">
        <f t="shared" si="10"/>
        <v>27</v>
      </c>
      <c r="AF12" s="101">
        <f t="shared" si="5"/>
        <v>-1.5</v>
      </c>
      <c r="AG12" s="89">
        <f t="shared" si="6"/>
        <v>25.5</v>
      </c>
      <c r="AH12" s="91">
        <f t="shared" si="7"/>
        <v>21.969230769230769</v>
      </c>
      <c r="AI12" s="92">
        <f t="shared" si="8"/>
        <v>-5.0307692307692307</v>
      </c>
      <c r="AJ12" s="13"/>
    </row>
    <row r="13" spans="1:36" ht="15.6" x14ac:dyDescent="0.25">
      <c r="A13" s="93">
        <v>17</v>
      </c>
      <c r="B13" s="68" t="s">
        <v>61</v>
      </c>
      <c r="C13" s="69" t="s">
        <v>62</v>
      </c>
      <c r="D13" s="94">
        <v>17</v>
      </c>
      <c r="E13" s="109">
        <v>24</v>
      </c>
      <c r="F13" s="113"/>
      <c r="G13" s="96"/>
      <c r="H13" s="74">
        <f t="shared" si="0"/>
        <v>17</v>
      </c>
      <c r="I13" s="75"/>
      <c r="J13" s="76"/>
      <c r="K13" s="77">
        <f t="shared" si="1"/>
        <v>17</v>
      </c>
      <c r="L13" s="80">
        <v>22</v>
      </c>
      <c r="M13" s="79"/>
      <c r="N13" s="114"/>
      <c r="O13" s="74">
        <f>K13+N13</f>
        <v>17</v>
      </c>
      <c r="P13" s="80">
        <v>30</v>
      </c>
      <c r="Q13" s="79"/>
      <c r="R13" s="115"/>
      <c r="S13" s="74">
        <f t="shared" si="9"/>
        <v>17</v>
      </c>
      <c r="T13" s="105">
        <f t="shared" si="2"/>
        <v>76</v>
      </c>
      <c r="U13" s="83">
        <v>6</v>
      </c>
      <c r="V13" s="116" t="s">
        <v>58</v>
      </c>
      <c r="W13" s="85">
        <v>11</v>
      </c>
      <c r="X13" s="72">
        <v>14</v>
      </c>
      <c r="Y13" s="72">
        <v>15</v>
      </c>
      <c r="Z13" s="117">
        <f t="shared" si="3"/>
        <v>40</v>
      </c>
      <c r="AA13" s="79"/>
      <c r="AB13" s="118"/>
      <c r="AC13" s="88" t="str">
        <f t="shared" si="4"/>
        <v>DONNELLY</v>
      </c>
      <c r="AD13" s="88"/>
      <c r="AE13" s="89">
        <f t="shared" si="10"/>
        <v>17</v>
      </c>
      <c r="AF13" s="89">
        <f t="shared" si="5"/>
        <v>0.16666666666666666</v>
      </c>
      <c r="AG13" s="89">
        <f t="shared" si="6"/>
        <v>17.166666666666668</v>
      </c>
      <c r="AH13" s="91">
        <f t="shared" si="7"/>
        <v>14.789743589743592</v>
      </c>
      <c r="AI13" s="92">
        <f t="shared" si="8"/>
        <v>-2.2102564102564077</v>
      </c>
      <c r="AJ13" s="13"/>
    </row>
    <row r="14" spans="1:36" ht="15.6" x14ac:dyDescent="0.25">
      <c r="A14" s="119">
        <v>24</v>
      </c>
      <c r="B14" s="68" t="s">
        <v>50</v>
      </c>
      <c r="C14" s="69" t="s">
        <v>63</v>
      </c>
      <c r="D14" s="94">
        <v>24</v>
      </c>
      <c r="E14" s="109">
        <v>23</v>
      </c>
      <c r="F14" s="120"/>
      <c r="G14" s="98"/>
      <c r="H14" s="74">
        <f t="shared" si="0"/>
        <v>24</v>
      </c>
      <c r="I14" s="75"/>
      <c r="J14" s="76"/>
      <c r="K14" s="77">
        <f t="shared" si="1"/>
        <v>24</v>
      </c>
      <c r="L14" s="80">
        <v>20</v>
      </c>
      <c r="M14" s="79"/>
      <c r="N14" s="96"/>
      <c r="O14" s="74">
        <f>K14+N14</f>
        <v>24</v>
      </c>
      <c r="P14" s="80">
        <v>33</v>
      </c>
      <c r="Q14" s="79" t="s">
        <v>58</v>
      </c>
      <c r="R14" s="73">
        <v>-1</v>
      </c>
      <c r="S14" s="74">
        <f t="shared" si="9"/>
        <v>23</v>
      </c>
      <c r="T14" s="105">
        <f t="shared" si="2"/>
        <v>76</v>
      </c>
      <c r="U14" s="83">
        <v>7</v>
      </c>
      <c r="V14" s="116" t="s">
        <v>58</v>
      </c>
      <c r="W14" s="85">
        <v>9</v>
      </c>
      <c r="X14" s="72">
        <v>11</v>
      </c>
      <c r="Y14" s="79">
        <v>17</v>
      </c>
      <c r="Z14" s="117">
        <f t="shared" si="3"/>
        <v>37</v>
      </c>
      <c r="AA14" s="79"/>
      <c r="AC14" s="88" t="str">
        <f t="shared" si="4"/>
        <v>FOSTER</v>
      </c>
      <c r="AD14" s="88"/>
      <c r="AE14" s="89">
        <f t="shared" si="10"/>
        <v>24</v>
      </c>
      <c r="AF14" s="89">
        <f t="shared" si="5"/>
        <v>0.16666666666666666</v>
      </c>
      <c r="AG14" s="89">
        <f t="shared" si="6"/>
        <v>24.166666666666668</v>
      </c>
      <c r="AH14" s="91">
        <f t="shared" si="7"/>
        <v>20.820512820512821</v>
      </c>
      <c r="AI14" s="92">
        <f t="shared" si="8"/>
        <v>-3.1794871794871788</v>
      </c>
      <c r="AJ14" s="13"/>
    </row>
    <row r="15" spans="1:36" ht="15.6" x14ac:dyDescent="0.25">
      <c r="A15" s="121">
        <v>11</v>
      </c>
      <c r="B15" s="68" t="s">
        <v>64</v>
      </c>
      <c r="C15" s="69" t="s">
        <v>65</v>
      </c>
      <c r="D15" s="94">
        <v>11</v>
      </c>
      <c r="E15" s="122">
        <v>33</v>
      </c>
      <c r="F15" s="113"/>
      <c r="G15" s="73">
        <v>-3</v>
      </c>
      <c r="H15" s="74">
        <f t="shared" si="0"/>
        <v>8</v>
      </c>
      <c r="I15" s="75"/>
      <c r="J15" s="76"/>
      <c r="K15" s="77">
        <f t="shared" si="1"/>
        <v>8</v>
      </c>
      <c r="L15" s="80">
        <v>16</v>
      </c>
      <c r="M15" s="79" t="s">
        <v>58</v>
      </c>
      <c r="N15" s="96" t="s">
        <v>66</v>
      </c>
      <c r="O15" s="74">
        <f>K15+2</f>
        <v>10</v>
      </c>
      <c r="P15" s="80">
        <v>27</v>
      </c>
      <c r="Q15" s="79"/>
      <c r="R15" s="6"/>
      <c r="S15" s="74">
        <f t="shared" si="9"/>
        <v>10</v>
      </c>
      <c r="T15" s="105">
        <f t="shared" si="2"/>
        <v>76</v>
      </c>
      <c r="U15" s="83">
        <v>8</v>
      </c>
      <c r="V15" s="123"/>
      <c r="W15" s="85">
        <v>17</v>
      </c>
      <c r="X15" s="72">
        <v>7</v>
      </c>
      <c r="Y15" s="72">
        <v>11</v>
      </c>
      <c r="Z15" s="117">
        <f t="shared" si="3"/>
        <v>35</v>
      </c>
      <c r="AA15" s="79"/>
      <c r="AB15" s="118"/>
      <c r="AC15" s="88" t="str">
        <f t="shared" si="4"/>
        <v>PALMER</v>
      </c>
      <c r="AD15" s="88"/>
      <c r="AE15" s="89">
        <f t="shared" si="10"/>
        <v>9.6666666666666661</v>
      </c>
      <c r="AF15" s="89">
        <f t="shared" si="5"/>
        <v>0.16666666666666666</v>
      </c>
      <c r="AG15" s="89">
        <f t="shared" si="6"/>
        <v>9.8333333333333321</v>
      </c>
      <c r="AH15" s="91">
        <f t="shared" si="7"/>
        <v>8.4717948717948719</v>
      </c>
      <c r="AI15" s="102">
        <f t="shared" si="8"/>
        <v>-1.1948717948717942</v>
      </c>
      <c r="AJ15" s="13"/>
    </row>
    <row r="16" spans="1:36" ht="15.6" x14ac:dyDescent="0.25">
      <c r="A16" s="124">
        <v>16</v>
      </c>
      <c r="B16" s="68" t="s">
        <v>67</v>
      </c>
      <c r="C16" s="69" t="s">
        <v>68</v>
      </c>
      <c r="D16" s="125">
        <v>15</v>
      </c>
      <c r="E16" s="126">
        <v>16</v>
      </c>
      <c r="F16" s="113"/>
      <c r="G16" s="96" t="s">
        <v>69</v>
      </c>
      <c r="H16" s="74">
        <f>D16+5</f>
        <v>20</v>
      </c>
      <c r="I16" s="75"/>
      <c r="J16" s="76"/>
      <c r="K16" s="77">
        <f t="shared" si="1"/>
        <v>20</v>
      </c>
      <c r="L16" s="80">
        <v>25</v>
      </c>
      <c r="M16" s="79"/>
      <c r="N16" s="96"/>
      <c r="O16" s="74">
        <f>K16+N16</f>
        <v>20</v>
      </c>
      <c r="P16" s="78">
        <v>34</v>
      </c>
      <c r="Q16" s="79"/>
      <c r="R16" s="73">
        <v>-2</v>
      </c>
      <c r="S16" s="74">
        <f t="shared" si="9"/>
        <v>18</v>
      </c>
      <c r="T16" s="105">
        <f t="shared" si="2"/>
        <v>75</v>
      </c>
      <c r="U16" s="83">
        <v>9</v>
      </c>
      <c r="V16" s="123"/>
      <c r="W16" s="85">
        <v>9</v>
      </c>
      <c r="X16" s="72">
        <v>15</v>
      </c>
      <c r="Y16" s="72">
        <v>16</v>
      </c>
      <c r="Z16" s="86">
        <f t="shared" si="3"/>
        <v>40</v>
      </c>
      <c r="AA16" s="79"/>
      <c r="AB16" s="127">
        <v>1</v>
      </c>
      <c r="AC16" s="88" t="str">
        <f t="shared" si="4"/>
        <v>TAYLOR(c )</v>
      </c>
      <c r="AD16" s="88"/>
      <c r="AE16" s="89">
        <f t="shared" si="10"/>
        <v>18.333333333333332</v>
      </c>
      <c r="AF16" s="89">
        <f t="shared" si="5"/>
        <v>0.5</v>
      </c>
      <c r="AG16" s="89">
        <f t="shared" si="6"/>
        <v>18.833333333333332</v>
      </c>
      <c r="AH16" s="91">
        <f t="shared" si="7"/>
        <v>16.225641025641025</v>
      </c>
      <c r="AI16" s="102">
        <f t="shared" si="8"/>
        <v>-2.1076923076923073</v>
      </c>
      <c r="AJ16" s="13"/>
    </row>
    <row r="17" spans="1:79" ht="15.6" x14ac:dyDescent="0.25">
      <c r="A17" s="93">
        <v>24</v>
      </c>
      <c r="B17" s="68" t="s">
        <v>70</v>
      </c>
      <c r="C17" s="69" t="s">
        <v>71</v>
      </c>
      <c r="D17" s="94">
        <v>24</v>
      </c>
      <c r="E17" s="99">
        <v>34</v>
      </c>
      <c r="F17" s="113"/>
      <c r="G17" s="128">
        <v>-4</v>
      </c>
      <c r="H17" s="74">
        <f t="shared" ref="H17:H27" si="11">D17+G17</f>
        <v>20</v>
      </c>
      <c r="I17" s="75"/>
      <c r="J17" s="76"/>
      <c r="K17" s="77">
        <f t="shared" si="1"/>
        <v>20</v>
      </c>
      <c r="L17" s="80">
        <v>17</v>
      </c>
      <c r="M17" s="79"/>
      <c r="N17" s="114"/>
      <c r="O17" s="74">
        <f>K17+N17</f>
        <v>20</v>
      </c>
      <c r="P17" s="80">
        <v>23</v>
      </c>
      <c r="Q17" s="79"/>
      <c r="R17" s="96">
        <v>2</v>
      </c>
      <c r="S17" s="74">
        <f t="shared" si="9"/>
        <v>22</v>
      </c>
      <c r="T17" s="105">
        <f t="shared" si="2"/>
        <v>74</v>
      </c>
      <c r="U17" s="83">
        <v>10</v>
      </c>
      <c r="V17" s="84"/>
      <c r="W17" s="85">
        <v>13</v>
      </c>
      <c r="X17" s="72">
        <v>9</v>
      </c>
      <c r="Y17" s="72">
        <v>7</v>
      </c>
      <c r="Z17" s="86">
        <f t="shared" si="3"/>
        <v>29</v>
      </c>
      <c r="AA17" s="79"/>
      <c r="AB17" s="129"/>
      <c r="AC17" s="88" t="str">
        <f t="shared" si="4"/>
        <v>BURNETT</v>
      </c>
      <c r="AD17" s="88"/>
      <c r="AE17" s="89">
        <f t="shared" si="10"/>
        <v>21.333333333333332</v>
      </c>
      <c r="AF17" s="89">
        <f t="shared" si="5"/>
        <v>0.83333333333333337</v>
      </c>
      <c r="AG17" s="89">
        <f t="shared" si="6"/>
        <v>22.166666666666664</v>
      </c>
      <c r="AH17" s="91">
        <f t="shared" si="7"/>
        <v>19.097435897435897</v>
      </c>
      <c r="AI17" s="92">
        <f t="shared" si="8"/>
        <v>-2.2358974358974351</v>
      </c>
      <c r="AJ17" s="13"/>
    </row>
    <row r="18" spans="1:79" ht="15.6" x14ac:dyDescent="0.25">
      <c r="A18" s="93">
        <v>16</v>
      </c>
      <c r="B18" s="68" t="s">
        <v>59</v>
      </c>
      <c r="C18" s="69" t="s">
        <v>72</v>
      </c>
      <c r="D18" s="94">
        <v>16</v>
      </c>
      <c r="E18" s="80">
        <v>27</v>
      </c>
      <c r="F18" s="72"/>
      <c r="G18" s="98"/>
      <c r="H18" s="74">
        <f t="shared" si="11"/>
        <v>16</v>
      </c>
      <c r="I18" s="130"/>
      <c r="J18" s="76"/>
      <c r="K18" s="77">
        <f t="shared" si="1"/>
        <v>16</v>
      </c>
      <c r="L18" s="80">
        <v>19</v>
      </c>
      <c r="M18" s="79"/>
      <c r="N18" s="98"/>
      <c r="O18" s="74">
        <f>K18+N18</f>
        <v>16</v>
      </c>
      <c r="P18" s="80">
        <v>27</v>
      </c>
      <c r="Q18" s="79"/>
      <c r="R18" s="115"/>
      <c r="S18" s="74">
        <f t="shared" si="9"/>
        <v>16</v>
      </c>
      <c r="T18" s="105">
        <f t="shared" si="2"/>
        <v>73</v>
      </c>
      <c r="U18" s="83">
        <v>11</v>
      </c>
      <c r="V18" s="84"/>
      <c r="W18" s="85">
        <v>11</v>
      </c>
      <c r="X18" s="72">
        <v>7</v>
      </c>
      <c r="Y18" s="72">
        <v>11</v>
      </c>
      <c r="Z18" s="86">
        <f t="shared" si="3"/>
        <v>29</v>
      </c>
      <c r="AA18" s="79"/>
      <c r="AC18" s="88" t="str">
        <f t="shared" si="4"/>
        <v>ALLOTT</v>
      </c>
      <c r="AD18" s="88"/>
      <c r="AE18" s="89">
        <f t="shared" si="10"/>
        <v>16</v>
      </c>
      <c r="AF18" s="89">
        <f t="shared" si="5"/>
        <v>1.1666666666666667</v>
      </c>
      <c r="AG18" s="89">
        <f t="shared" si="6"/>
        <v>17.166666666666668</v>
      </c>
      <c r="AH18" s="91">
        <f t="shared" si="7"/>
        <v>14.789743589743592</v>
      </c>
      <c r="AI18" s="92">
        <f t="shared" si="8"/>
        <v>-1.2102564102564077</v>
      </c>
      <c r="AJ18" s="13"/>
    </row>
    <row r="19" spans="1:79" ht="15.6" x14ac:dyDescent="0.25">
      <c r="A19" s="93">
        <v>18</v>
      </c>
      <c r="B19" s="68" t="s">
        <v>59</v>
      </c>
      <c r="C19" s="69" t="s">
        <v>73</v>
      </c>
      <c r="D19" s="94">
        <v>18</v>
      </c>
      <c r="E19" s="80">
        <v>26</v>
      </c>
      <c r="F19" s="79"/>
      <c r="G19" s="96"/>
      <c r="H19" s="74">
        <f t="shared" si="11"/>
        <v>18</v>
      </c>
      <c r="I19" s="75"/>
      <c r="J19" s="76"/>
      <c r="K19" s="77">
        <f t="shared" si="1"/>
        <v>18</v>
      </c>
      <c r="L19" s="131">
        <v>14</v>
      </c>
      <c r="M19" s="79"/>
      <c r="N19" s="96" t="s">
        <v>69</v>
      </c>
      <c r="O19" s="74">
        <f>K19+5</f>
        <v>23</v>
      </c>
      <c r="P19" s="80">
        <v>32</v>
      </c>
      <c r="Q19" s="79"/>
      <c r="R19" s="6"/>
      <c r="S19" s="74">
        <f t="shared" si="9"/>
        <v>23</v>
      </c>
      <c r="T19" s="105">
        <f t="shared" si="2"/>
        <v>72</v>
      </c>
      <c r="U19" s="83">
        <v>12</v>
      </c>
      <c r="V19" s="84"/>
      <c r="W19" s="85">
        <v>10</v>
      </c>
      <c r="X19" s="72">
        <v>7</v>
      </c>
      <c r="Y19" s="72">
        <v>15</v>
      </c>
      <c r="Z19" s="86">
        <f t="shared" si="3"/>
        <v>32</v>
      </c>
      <c r="AA19" s="79"/>
      <c r="AB19" s="132"/>
      <c r="AC19" s="88" t="str">
        <f t="shared" si="4"/>
        <v>JUDD</v>
      </c>
      <c r="AD19" s="88"/>
      <c r="AE19" s="89">
        <f t="shared" si="10"/>
        <v>19.666666666666668</v>
      </c>
      <c r="AF19" s="89">
        <f t="shared" si="5"/>
        <v>1.5</v>
      </c>
      <c r="AG19" s="89">
        <f t="shared" si="6"/>
        <v>21.166666666666668</v>
      </c>
      <c r="AH19" s="91">
        <f t="shared" si="7"/>
        <v>18.235897435897439</v>
      </c>
      <c r="AI19" s="92">
        <f t="shared" si="8"/>
        <v>-1.4307692307692292</v>
      </c>
      <c r="AJ19" s="133"/>
    </row>
    <row r="20" spans="1:79" ht="15.6" x14ac:dyDescent="0.25">
      <c r="A20" s="134">
        <v>22</v>
      </c>
      <c r="B20" s="68" t="s">
        <v>74</v>
      </c>
      <c r="C20" s="69" t="s">
        <v>75</v>
      </c>
      <c r="D20" s="125">
        <v>19</v>
      </c>
      <c r="E20" s="109">
        <v>18</v>
      </c>
      <c r="F20" s="113" t="s">
        <v>58</v>
      </c>
      <c r="G20" s="96">
        <v>2</v>
      </c>
      <c r="H20" s="74">
        <f t="shared" si="11"/>
        <v>21</v>
      </c>
      <c r="I20" s="75"/>
      <c r="J20" s="76"/>
      <c r="K20" s="77">
        <f t="shared" si="1"/>
        <v>21</v>
      </c>
      <c r="L20" s="80">
        <v>21</v>
      </c>
      <c r="M20" s="79"/>
      <c r="N20" s="96"/>
      <c r="O20" s="74">
        <f>K20+N20</f>
        <v>21</v>
      </c>
      <c r="P20" s="80">
        <v>31</v>
      </c>
      <c r="Q20" s="79"/>
      <c r="R20" s="6"/>
      <c r="S20" s="74">
        <f t="shared" si="9"/>
        <v>21</v>
      </c>
      <c r="T20" s="105">
        <f t="shared" si="2"/>
        <v>70</v>
      </c>
      <c r="U20" s="83">
        <v>13</v>
      </c>
      <c r="V20" s="84"/>
      <c r="W20" s="85">
        <v>9</v>
      </c>
      <c r="X20" s="72">
        <v>14</v>
      </c>
      <c r="Y20" s="72">
        <v>13</v>
      </c>
      <c r="Z20" s="86">
        <f t="shared" si="3"/>
        <v>36</v>
      </c>
      <c r="AA20" s="79"/>
      <c r="AB20" s="135">
        <v>3</v>
      </c>
      <c r="AC20" s="88" t="str">
        <f t="shared" si="4"/>
        <v>PITTAWAY</v>
      </c>
      <c r="AD20" s="88"/>
      <c r="AE20" s="89">
        <f t="shared" si="10"/>
        <v>20.333333333333332</v>
      </c>
      <c r="AF20" s="89">
        <f t="shared" si="5"/>
        <v>2.1666666666666665</v>
      </c>
      <c r="AG20" s="89">
        <f t="shared" si="6"/>
        <v>22.5</v>
      </c>
      <c r="AH20" s="91">
        <f t="shared" si="7"/>
        <v>19.384615384615387</v>
      </c>
      <c r="AI20" s="102">
        <f t="shared" si="8"/>
        <v>-0.94871794871794535</v>
      </c>
      <c r="AJ20" s="133"/>
    </row>
    <row r="21" spans="1:79" ht="15.6" x14ac:dyDescent="0.25">
      <c r="A21" s="67">
        <v>4</v>
      </c>
      <c r="B21" s="68" t="s">
        <v>64</v>
      </c>
      <c r="C21" s="69" t="s">
        <v>76</v>
      </c>
      <c r="D21" s="136">
        <v>4</v>
      </c>
      <c r="E21" s="109">
        <v>18</v>
      </c>
      <c r="F21" s="120"/>
      <c r="G21" s="96">
        <v>3</v>
      </c>
      <c r="H21" s="74">
        <f t="shared" si="11"/>
        <v>7</v>
      </c>
      <c r="I21" s="75"/>
      <c r="J21" s="76"/>
      <c r="K21" s="77">
        <f t="shared" si="1"/>
        <v>7</v>
      </c>
      <c r="L21" s="80">
        <v>23</v>
      </c>
      <c r="M21" s="79"/>
      <c r="N21" s="96"/>
      <c r="O21" s="74">
        <f>K21+N21</f>
        <v>7</v>
      </c>
      <c r="P21" s="80">
        <v>26</v>
      </c>
      <c r="Q21" s="79"/>
      <c r="R21" s="6"/>
      <c r="S21" s="74">
        <f t="shared" si="9"/>
        <v>7</v>
      </c>
      <c r="T21" s="105">
        <f t="shared" si="2"/>
        <v>67</v>
      </c>
      <c r="U21" s="83">
        <v>14</v>
      </c>
      <c r="V21" s="84"/>
      <c r="W21" s="85">
        <v>8</v>
      </c>
      <c r="X21" s="72">
        <v>14</v>
      </c>
      <c r="Y21" s="72">
        <v>15</v>
      </c>
      <c r="Z21" s="86">
        <f t="shared" si="3"/>
        <v>37</v>
      </c>
      <c r="AA21" s="79"/>
      <c r="AB21" s="132"/>
      <c r="AC21" s="88" t="str">
        <f t="shared" si="4"/>
        <v>NICHOLSON</v>
      </c>
      <c r="AD21" s="88"/>
      <c r="AE21" s="89">
        <f t="shared" si="10"/>
        <v>6</v>
      </c>
      <c r="AF21" s="89">
        <f t="shared" si="5"/>
        <v>3.1666666666666665</v>
      </c>
      <c r="AG21" s="89">
        <f t="shared" si="6"/>
        <v>9.1666666666666661</v>
      </c>
      <c r="AH21" s="91">
        <f t="shared" si="7"/>
        <v>7.8974358974358978</v>
      </c>
      <c r="AI21" s="137">
        <f t="shared" si="8"/>
        <v>1.8974358974358978</v>
      </c>
      <c r="AJ21" s="133"/>
    </row>
    <row r="22" spans="1:79" ht="15.6" x14ac:dyDescent="0.25">
      <c r="A22" s="93" t="s">
        <v>77</v>
      </c>
      <c r="B22" s="68" t="s">
        <v>59</v>
      </c>
      <c r="C22" s="69" t="s">
        <v>78</v>
      </c>
      <c r="D22" s="94">
        <v>28</v>
      </c>
      <c r="E22" s="109">
        <v>23</v>
      </c>
      <c r="F22" s="110"/>
      <c r="G22" s="98"/>
      <c r="H22" s="74">
        <f t="shared" si="11"/>
        <v>28</v>
      </c>
      <c r="I22" s="130"/>
      <c r="J22" s="76"/>
      <c r="K22" s="77">
        <f t="shared" si="1"/>
        <v>28</v>
      </c>
      <c r="L22" s="80">
        <v>16</v>
      </c>
      <c r="M22" s="79"/>
      <c r="N22" s="96" t="s">
        <v>79</v>
      </c>
      <c r="O22" s="74" t="s">
        <v>77</v>
      </c>
      <c r="P22" s="80">
        <v>24</v>
      </c>
      <c r="Q22" s="79"/>
      <c r="R22" s="96">
        <v>1</v>
      </c>
      <c r="S22" s="74" t="s">
        <v>77</v>
      </c>
      <c r="T22" s="105">
        <f t="shared" si="2"/>
        <v>63</v>
      </c>
      <c r="U22" s="83">
        <v>15</v>
      </c>
      <c r="V22" s="116" t="s">
        <v>58</v>
      </c>
      <c r="W22" s="85">
        <v>13</v>
      </c>
      <c r="X22" s="72">
        <v>6</v>
      </c>
      <c r="Y22" s="72">
        <v>13</v>
      </c>
      <c r="Z22" s="117">
        <f t="shared" si="3"/>
        <v>32</v>
      </c>
      <c r="AA22" s="79"/>
      <c r="AB22" s="129"/>
      <c r="AC22" s="88" t="str">
        <f t="shared" si="4"/>
        <v>BROGDEN</v>
      </c>
      <c r="AD22" s="88"/>
      <c r="AE22" s="89">
        <f>SUM(D22+K22+28)/3</f>
        <v>28</v>
      </c>
      <c r="AF22" s="89">
        <f t="shared" si="5"/>
        <v>4.5</v>
      </c>
      <c r="AG22" s="138">
        <f t="shared" si="6"/>
        <v>32.5</v>
      </c>
      <c r="AH22" s="91">
        <f t="shared" si="7"/>
        <v>28</v>
      </c>
      <c r="AI22" s="139">
        <f t="shared" si="8"/>
        <v>0</v>
      </c>
      <c r="AJ22" s="133"/>
    </row>
    <row r="23" spans="1:79" ht="15.6" x14ac:dyDescent="0.25">
      <c r="A23" s="67">
        <v>16</v>
      </c>
      <c r="B23" s="68" t="s">
        <v>61</v>
      </c>
      <c r="C23" s="69" t="s">
        <v>80</v>
      </c>
      <c r="D23" s="94">
        <v>16</v>
      </c>
      <c r="E23" s="109">
        <v>24</v>
      </c>
      <c r="F23" s="110"/>
      <c r="G23" s="96"/>
      <c r="H23" s="74">
        <f t="shared" si="11"/>
        <v>16</v>
      </c>
      <c r="I23" s="130"/>
      <c r="J23" s="76"/>
      <c r="K23" s="77">
        <f t="shared" si="1"/>
        <v>16</v>
      </c>
      <c r="L23" s="80">
        <v>19</v>
      </c>
      <c r="M23" s="79"/>
      <c r="N23" s="96"/>
      <c r="O23" s="74">
        <f>K23+N23</f>
        <v>16</v>
      </c>
      <c r="P23" s="131">
        <v>20</v>
      </c>
      <c r="Q23" s="79"/>
      <c r="R23" s="96">
        <v>4</v>
      </c>
      <c r="S23" s="74">
        <f t="shared" si="9"/>
        <v>20</v>
      </c>
      <c r="T23" s="140">
        <f t="shared" si="2"/>
        <v>63</v>
      </c>
      <c r="U23" s="106">
        <v>16</v>
      </c>
      <c r="V23" s="84"/>
      <c r="W23" s="85">
        <v>11</v>
      </c>
      <c r="X23" s="72">
        <v>6</v>
      </c>
      <c r="Y23" s="72">
        <v>8</v>
      </c>
      <c r="Z23" s="117">
        <f t="shared" si="3"/>
        <v>25</v>
      </c>
      <c r="AA23" s="79"/>
      <c r="AB23" s="132"/>
      <c r="AC23" s="88" t="str">
        <f t="shared" si="4"/>
        <v>TIPLER</v>
      </c>
      <c r="AD23" s="88"/>
      <c r="AE23" s="89">
        <f>SUM(D23+K23+O23)/3</f>
        <v>16</v>
      </c>
      <c r="AF23" s="89">
        <f t="shared" si="5"/>
        <v>4.5</v>
      </c>
      <c r="AG23" s="89">
        <f t="shared" si="6"/>
        <v>20.5</v>
      </c>
      <c r="AH23" s="91">
        <f t="shared" si="7"/>
        <v>17.661538461538463</v>
      </c>
      <c r="AI23" s="137">
        <f t="shared" si="8"/>
        <v>1.6615384615384627</v>
      </c>
      <c r="AJ23" s="133"/>
    </row>
    <row r="24" spans="1:79" ht="15.6" x14ac:dyDescent="0.25">
      <c r="A24" s="141">
        <v>3</v>
      </c>
      <c r="B24" s="68" t="s">
        <v>59</v>
      </c>
      <c r="C24" s="69" t="s">
        <v>81</v>
      </c>
      <c r="D24" s="94">
        <v>3</v>
      </c>
      <c r="E24" s="142" t="s">
        <v>82</v>
      </c>
      <c r="F24" s="113"/>
      <c r="G24" s="103"/>
      <c r="H24" s="74">
        <f t="shared" si="11"/>
        <v>3</v>
      </c>
      <c r="I24" s="75"/>
      <c r="J24" s="76"/>
      <c r="K24" s="77">
        <f t="shared" si="1"/>
        <v>3</v>
      </c>
      <c r="L24" s="80">
        <v>27</v>
      </c>
      <c r="M24" s="79" t="s">
        <v>58</v>
      </c>
      <c r="N24" s="73">
        <v>-1</v>
      </c>
      <c r="O24" s="74">
        <f>K24+N24</f>
        <v>2</v>
      </c>
      <c r="P24" s="80">
        <v>31</v>
      </c>
      <c r="Q24" s="79"/>
      <c r="R24" s="6"/>
      <c r="S24" s="74">
        <f>O24+R24</f>
        <v>2</v>
      </c>
      <c r="T24" s="143">
        <f>L24+P24</f>
        <v>58</v>
      </c>
      <c r="U24" s="144" t="s">
        <v>83</v>
      </c>
      <c r="V24" s="84"/>
      <c r="W24" s="85"/>
      <c r="X24" s="72">
        <v>16</v>
      </c>
      <c r="Y24" s="72">
        <v>15</v>
      </c>
      <c r="Z24" s="86">
        <f t="shared" si="3"/>
        <v>31</v>
      </c>
      <c r="AA24" s="79"/>
      <c r="AB24" s="132"/>
      <c r="AC24" s="88" t="str">
        <f t="shared" si="4"/>
        <v>ELSON</v>
      </c>
      <c r="AD24" s="88"/>
      <c r="AE24" s="89">
        <f>SUM(K24+O24)/2</f>
        <v>2.5</v>
      </c>
      <c r="AF24" s="90">
        <f>SUM($T$32*2/3-T24)/2</f>
        <v>-3.5</v>
      </c>
      <c r="AG24" s="101">
        <f t="shared" si="6"/>
        <v>-1</v>
      </c>
      <c r="AH24" s="145">
        <f t="shared" si="7"/>
        <v>-0.86153846153846159</v>
      </c>
      <c r="AI24" s="92">
        <f t="shared" si="8"/>
        <v>-3.3615384615384616</v>
      </c>
      <c r="AJ24" s="133"/>
    </row>
    <row r="25" spans="1:79" ht="15.6" x14ac:dyDescent="0.25">
      <c r="A25" s="93">
        <v>20</v>
      </c>
      <c r="B25" s="68" t="s">
        <v>84</v>
      </c>
      <c r="C25" s="69" t="s">
        <v>85</v>
      </c>
      <c r="D25" s="94">
        <v>20</v>
      </c>
      <c r="E25" s="142" t="s">
        <v>82</v>
      </c>
      <c r="F25" s="72"/>
      <c r="G25" s="103"/>
      <c r="H25" s="74">
        <f t="shared" si="11"/>
        <v>20</v>
      </c>
      <c r="I25" s="75"/>
      <c r="J25" s="76"/>
      <c r="K25" s="77">
        <f t="shared" si="1"/>
        <v>20</v>
      </c>
      <c r="L25" s="80">
        <v>16</v>
      </c>
      <c r="M25" s="79" t="s">
        <v>86</v>
      </c>
      <c r="N25" s="96" t="s">
        <v>87</v>
      </c>
      <c r="O25" s="74">
        <f>K25+3</f>
        <v>23</v>
      </c>
      <c r="P25" s="104">
        <v>36</v>
      </c>
      <c r="Q25" s="79"/>
      <c r="R25" s="73">
        <v>-3</v>
      </c>
      <c r="S25" s="74">
        <f>O25+R25</f>
        <v>20</v>
      </c>
      <c r="T25" s="143">
        <f>L25+P25</f>
        <v>52</v>
      </c>
      <c r="U25" s="144" t="s">
        <v>83</v>
      </c>
      <c r="V25" s="84"/>
      <c r="W25" s="85"/>
      <c r="X25" s="72">
        <v>6</v>
      </c>
      <c r="Y25" s="72">
        <v>20</v>
      </c>
      <c r="Z25" s="86">
        <f t="shared" si="3"/>
        <v>26</v>
      </c>
      <c r="AA25" s="79"/>
      <c r="AB25" s="129"/>
      <c r="AC25" s="88" t="str">
        <f t="shared" si="4"/>
        <v>BROWN</v>
      </c>
      <c r="AD25" s="88"/>
      <c r="AE25" s="89">
        <f>SUM(K25+O25)/2</f>
        <v>21.5</v>
      </c>
      <c r="AF25" s="90">
        <f>SUM($T$32*2/3-T25)/2</f>
        <v>-0.5</v>
      </c>
      <c r="AG25" s="89">
        <f t="shared" si="6"/>
        <v>21</v>
      </c>
      <c r="AH25" s="91">
        <f t="shared" si="7"/>
        <v>18.092307692307692</v>
      </c>
      <c r="AI25" s="92">
        <f t="shared" si="8"/>
        <v>-3.407692307692308</v>
      </c>
      <c r="AJ25" s="133"/>
    </row>
    <row r="26" spans="1:79" s="13" customFormat="1" ht="15.6" x14ac:dyDescent="0.25">
      <c r="A26" s="93">
        <v>19.7</v>
      </c>
      <c r="B26" s="68" t="s">
        <v>88</v>
      </c>
      <c r="C26" s="69" t="s">
        <v>89</v>
      </c>
      <c r="D26" s="94">
        <v>20</v>
      </c>
      <c r="E26" s="142" t="s">
        <v>82</v>
      </c>
      <c r="F26" s="110"/>
      <c r="G26" s="96"/>
      <c r="H26" s="74">
        <f t="shared" si="11"/>
        <v>20</v>
      </c>
      <c r="I26" s="75"/>
      <c r="J26" s="76"/>
      <c r="K26" s="77">
        <f t="shared" si="1"/>
        <v>20</v>
      </c>
      <c r="L26" s="142" t="s">
        <v>82</v>
      </c>
      <c r="M26" s="79"/>
      <c r="N26" s="96"/>
      <c r="O26" s="74">
        <f>K26+N26</f>
        <v>20</v>
      </c>
      <c r="P26" s="146">
        <v>40</v>
      </c>
      <c r="Q26" s="79"/>
      <c r="R26" s="73">
        <v>-4</v>
      </c>
      <c r="S26" s="74">
        <f>O26+R26</f>
        <v>16</v>
      </c>
      <c r="T26" s="143">
        <f>P26</f>
        <v>40</v>
      </c>
      <c r="U26" s="144" t="s">
        <v>83</v>
      </c>
      <c r="V26" s="84"/>
      <c r="W26" s="85"/>
      <c r="X26" s="72"/>
      <c r="Y26" s="72">
        <v>22</v>
      </c>
      <c r="Z26" s="86">
        <f t="shared" si="3"/>
        <v>22</v>
      </c>
      <c r="AA26" s="79"/>
      <c r="AB26" s="132"/>
      <c r="AC26" s="88" t="str">
        <f t="shared" si="4"/>
        <v>TOLLEY</v>
      </c>
      <c r="AD26" s="88"/>
      <c r="AE26" s="89">
        <f>SUM(O26)/1</f>
        <v>20</v>
      </c>
      <c r="AF26" s="90">
        <f>SUM($T$32*1/3-T26)/1</f>
        <v>-14.5</v>
      </c>
      <c r="AG26" s="89">
        <f t="shared" si="6"/>
        <v>5.5</v>
      </c>
      <c r="AH26" s="91">
        <f t="shared" si="7"/>
        <v>4.7384615384615385</v>
      </c>
      <c r="AI26" s="102">
        <f t="shared" si="8"/>
        <v>-15.261538461538461</v>
      </c>
      <c r="AJ26" s="133"/>
    </row>
    <row r="27" spans="1:79" ht="15.6" x14ac:dyDescent="0.25">
      <c r="A27" s="93">
        <v>17</v>
      </c>
      <c r="B27" s="68" t="s">
        <v>88</v>
      </c>
      <c r="C27" s="69" t="s">
        <v>90</v>
      </c>
      <c r="D27" s="94">
        <v>17</v>
      </c>
      <c r="E27" s="109">
        <v>18</v>
      </c>
      <c r="F27" s="113" t="s">
        <v>86</v>
      </c>
      <c r="G27" s="96">
        <v>1</v>
      </c>
      <c r="H27" s="74">
        <f t="shared" si="11"/>
        <v>18</v>
      </c>
      <c r="I27" s="75"/>
      <c r="J27" s="76"/>
      <c r="K27" s="77">
        <f t="shared" si="1"/>
        <v>18</v>
      </c>
      <c r="L27" s="142" t="s">
        <v>82</v>
      </c>
      <c r="M27" s="79"/>
      <c r="N27" s="96"/>
      <c r="O27" s="74">
        <f>K27+N27</f>
        <v>18</v>
      </c>
      <c r="P27" s="142" t="s">
        <v>82</v>
      </c>
      <c r="Q27" s="79"/>
      <c r="R27" s="6"/>
      <c r="S27" s="74">
        <f>O27+R27</f>
        <v>18</v>
      </c>
      <c r="T27" s="147">
        <f>E27</f>
        <v>18</v>
      </c>
      <c r="U27" s="144" t="s">
        <v>83</v>
      </c>
      <c r="V27" s="84"/>
      <c r="W27" s="85">
        <v>9</v>
      </c>
      <c r="X27" s="72"/>
      <c r="Y27" s="72"/>
      <c r="Z27" s="86">
        <f t="shared" si="3"/>
        <v>9</v>
      </c>
      <c r="AA27" s="79"/>
      <c r="AC27" s="88" t="str">
        <f t="shared" si="4"/>
        <v>STOKES</v>
      </c>
      <c r="AD27" s="88"/>
      <c r="AE27" s="89">
        <f>SUM(D27)/1</f>
        <v>17</v>
      </c>
      <c r="AF27" s="89">
        <f>SUM($T$32*1/3-T27)/1</f>
        <v>7.5</v>
      </c>
      <c r="AG27" s="89">
        <f t="shared" si="6"/>
        <v>24.5</v>
      </c>
      <c r="AH27" s="91">
        <f t="shared" si="7"/>
        <v>21.107692307692307</v>
      </c>
      <c r="AI27" s="137">
        <f t="shared" si="8"/>
        <v>4.1076923076923073</v>
      </c>
      <c r="AJ27" s="88"/>
    </row>
    <row r="28" spans="1:79" s="5" customFormat="1" ht="16.2" thickBot="1" x14ac:dyDescent="0.3">
      <c r="A28" s="148"/>
      <c r="B28" s="149"/>
      <c r="C28" s="150"/>
      <c r="D28" s="151"/>
      <c r="E28" s="152"/>
      <c r="F28" s="153"/>
      <c r="G28" s="154"/>
      <c r="H28" s="155"/>
      <c r="I28" s="156"/>
      <c r="J28" s="157"/>
      <c r="K28" s="158"/>
      <c r="L28" s="159"/>
      <c r="M28" s="26"/>
      <c r="N28" s="160"/>
      <c r="O28" s="161"/>
      <c r="P28" s="159"/>
      <c r="Q28" s="26"/>
      <c r="R28" s="160"/>
      <c r="S28" s="161"/>
      <c r="T28" s="162"/>
      <c r="U28" s="163"/>
      <c r="V28" s="26"/>
      <c r="W28" s="164"/>
      <c r="X28" s="165"/>
      <c r="Y28" s="165"/>
      <c r="Z28" s="166"/>
      <c r="AA28" s="165"/>
      <c r="AB28" s="167">
        <v>2</v>
      </c>
      <c r="AC28" s="168" t="s">
        <v>91</v>
      </c>
      <c r="AD28" s="88"/>
      <c r="AE28" s="169"/>
      <c r="AF28" s="154"/>
      <c r="AG28" s="169"/>
      <c r="AH28" s="170"/>
      <c r="AI28" s="165"/>
      <c r="AJ28" s="171"/>
    </row>
    <row r="29" spans="1:79" ht="16.2" thickBot="1" x14ac:dyDescent="0.3">
      <c r="A29" s="5"/>
      <c r="B29" s="5"/>
      <c r="C29" s="5"/>
      <c r="D29" s="5"/>
      <c r="E29" s="5">
        <f>SUM(E8:E27)</f>
        <v>419</v>
      </c>
      <c r="F29" s="5"/>
      <c r="G29" s="47"/>
      <c r="H29" s="84"/>
      <c r="I29" s="15" t="s">
        <v>92</v>
      </c>
      <c r="J29" s="172"/>
      <c r="K29" s="81"/>
      <c r="L29" s="5">
        <f>SUM(L8:L27)</f>
        <v>397</v>
      </c>
      <c r="M29" s="5"/>
      <c r="N29" s="81"/>
      <c r="O29" s="84"/>
      <c r="P29" s="5">
        <f>SUM(P8:P27)</f>
        <v>561</v>
      </c>
      <c r="R29" s="173" t="s">
        <v>93</v>
      </c>
      <c r="S29" s="84"/>
      <c r="T29" s="81">
        <f>E29+L29+P29</f>
        <v>1377</v>
      </c>
      <c r="U29" s="14"/>
      <c r="V29" s="14"/>
      <c r="W29" s="81"/>
      <c r="X29" s="81"/>
      <c r="Y29" s="81"/>
      <c r="Z29" s="81"/>
      <c r="AA29" s="81"/>
      <c r="AB29" s="171"/>
      <c r="AC29" s="5"/>
      <c r="AD29" s="88"/>
      <c r="AE29" s="13"/>
      <c r="AG29" s="174"/>
      <c r="AH29" s="175">
        <f>28/AG22</f>
        <v>0.86153846153846159</v>
      </c>
      <c r="AI29" s="81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</row>
    <row r="30" spans="1:79" ht="15.6" x14ac:dyDescent="0.25">
      <c r="A30" s="5"/>
      <c r="B30" s="5"/>
      <c r="C30" s="5"/>
      <c r="D30" s="5"/>
      <c r="E30" s="176">
        <v>17</v>
      </c>
      <c r="F30" s="176"/>
      <c r="G30" s="47"/>
      <c r="H30" s="84"/>
      <c r="I30" s="15" t="s">
        <v>94</v>
      </c>
      <c r="J30" s="172"/>
      <c r="K30" s="81"/>
      <c r="L30" s="176">
        <v>18</v>
      </c>
      <c r="M30" s="176"/>
      <c r="N30" s="81"/>
      <c r="O30" s="84"/>
      <c r="P30" s="176">
        <v>19</v>
      </c>
      <c r="Q30" s="177"/>
      <c r="R30" s="115" t="s">
        <v>95</v>
      </c>
      <c r="S30" s="84"/>
      <c r="T30" s="81">
        <f>E30+L30+P30</f>
        <v>54</v>
      </c>
      <c r="U30" s="4"/>
      <c r="V30" s="4"/>
      <c r="W30" s="178" t="s">
        <v>96</v>
      </c>
      <c r="X30" s="179"/>
      <c r="Y30" s="179"/>
      <c r="Z30" s="180"/>
      <c r="AB30" s="171"/>
      <c r="AC30" s="5"/>
      <c r="AD30" s="88"/>
      <c r="AE30" s="13"/>
      <c r="AG30" s="171"/>
      <c r="AH30" s="171"/>
      <c r="AI30" s="81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</row>
    <row r="31" spans="1:79" ht="13.8" thickBot="1" x14ac:dyDescent="0.3">
      <c r="A31" s="5"/>
      <c r="B31" s="5"/>
      <c r="C31" s="5"/>
      <c r="D31" s="5"/>
      <c r="E31" s="181">
        <f>E29/E30</f>
        <v>24.647058823529413</v>
      </c>
      <c r="F31" s="181"/>
      <c r="G31" s="47"/>
      <c r="H31" s="84"/>
      <c r="I31" s="173"/>
      <c r="J31" s="81"/>
      <c r="K31" s="81"/>
      <c r="L31" s="181">
        <f>L29/L30</f>
        <v>22.055555555555557</v>
      </c>
      <c r="M31" s="181"/>
      <c r="N31" s="81"/>
      <c r="O31" s="84"/>
      <c r="P31" s="181">
        <f>P29/P30</f>
        <v>29.526315789473685</v>
      </c>
      <c r="Q31" s="182"/>
      <c r="R31" s="115" t="s">
        <v>97</v>
      </c>
      <c r="S31" s="84"/>
      <c r="T31" s="183">
        <f>T29/T30</f>
        <v>25.5</v>
      </c>
      <c r="U31" s="4"/>
      <c r="V31" s="4"/>
      <c r="W31" s="184" t="s">
        <v>98</v>
      </c>
      <c r="X31" s="13"/>
      <c r="Y31" s="13"/>
      <c r="Z31" s="185"/>
      <c r="AB31" s="171"/>
      <c r="AC31" s="5"/>
      <c r="AD31" s="5"/>
      <c r="AE31" s="13"/>
      <c r="AG31" s="171"/>
      <c r="AH31" s="171"/>
      <c r="AI31" s="81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</row>
    <row r="32" spans="1:79" ht="13.8" thickBot="1" x14ac:dyDescent="0.3">
      <c r="A32" s="5"/>
      <c r="B32" s="5"/>
      <c r="C32" s="5"/>
      <c r="D32" s="5"/>
      <c r="E32" s="5"/>
      <c r="F32" s="5"/>
      <c r="G32" s="47"/>
      <c r="H32" s="84"/>
      <c r="I32" s="173"/>
      <c r="J32" s="81"/>
      <c r="K32" s="81"/>
      <c r="L32" s="28"/>
      <c r="M32" s="28"/>
      <c r="N32" s="81"/>
      <c r="O32" s="84"/>
      <c r="P32" s="81"/>
      <c r="Q32" s="81"/>
      <c r="R32" s="115" t="s">
        <v>99</v>
      </c>
      <c r="S32" s="84"/>
      <c r="T32" s="186">
        <f>T31*3</f>
        <v>76.5</v>
      </c>
      <c r="U32" s="4"/>
      <c r="V32" s="4"/>
      <c r="W32" s="184" t="s">
        <v>100</v>
      </c>
      <c r="X32" s="133"/>
      <c r="Y32" s="133"/>
      <c r="Z32" s="185"/>
      <c r="AB32" s="171"/>
      <c r="AC32" s="5"/>
      <c r="AD32" s="5"/>
      <c r="AE32" s="13"/>
      <c r="AI32" s="81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</row>
    <row r="33" spans="2:35" ht="15.6" x14ac:dyDescent="0.25"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171"/>
      <c r="V33" s="171"/>
      <c r="W33" s="187" t="s">
        <v>101</v>
      </c>
      <c r="X33" s="13"/>
      <c r="Y33" s="13"/>
      <c r="Z33" s="185"/>
      <c r="AB33" s="13"/>
      <c r="AE33" s="47"/>
      <c r="AI33" s="188"/>
    </row>
    <row r="34" spans="2:35" ht="16.2" thickBot="1" x14ac:dyDescent="0.3">
      <c r="B34" s="47"/>
      <c r="C34" s="47"/>
      <c r="D34" s="47"/>
      <c r="E34" s="47"/>
      <c r="F34" s="47"/>
      <c r="G34" s="47"/>
      <c r="H34" s="171"/>
      <c r="I34" s="171"/>
      <c r="J34" s="171"/>
      <c r="K34" s="47"/>
      <c r="L34" s="47"/>
      <c r="M34" s="47"/>
      <c r="N34" s="171"/>
      <c r="O34" s="47"/>
      <c r="P34" s="189"/>
      <c r="Q34" s="189"/>
      <c r="R34" s="47"/>
      <c r="S34" s="47"/>
      <c r="T34" s="47"/>
      <c r="U34" s="171"/>
      <c r="V34" s="171"/>
      <c r="W34" s="190" t="s">
        <v>102</v>
      </c>
      <c r="X34" s="191"/>
      <c r="Y34" s="191"/>
      <c r="Z34" s="192"/>
      <c r="AB34" s="13"/>
      <c r="AE34" s="47"/>
      <c r="AI34" s="96"/>
    </row>
    <row r="35" spans="2:35" ht="15.6" x14ac:dyDescent="0.25">
      <c r="B35" s="193"/>
      <c r="C35" s="47"/>
      <c r="D35" s="47"/>
      <c r="E35" s="194"/>
      <c r="F35" s="195"/>
      <c r="G35" s="196"/>
      <c r="H35" s="193"/>
      <c r="I35" s="171"/>
      <c r="J35" s="171"/>
      <c r="K35" s="171"/>
      <c r="L35" s="171"/>
      <c r="M35" s="193"/>
      <c r="N35" s="171"/>
      <c r="O35" s="171"/>
      <c r="P35" s="196"/>
      <c r="Q35" s="196"/>
      <c r="R35" s="193"/>
      <c r="S35" s="171"/>
      <c r="T35" s="193"/>
      <c r="U35" s="171"/>
      <c r="V35" s="171"/>
      <c r="W35" s="47"/>
      <c r="X35" s="171"/>
      <c r="AB35" s="13"/>
      <c r="AE35" s="47"/>
      <c r="AI35" s="188"/>
    </row>
    <row r="36" spans="2:35" x14ac:dyDescent="0.25">
      <c r="B36" s="193"/>
      <c r="C36" s="47"/>
      <c r="D36" s="47"/>
      <c r="E36" s="194"/>
      <c r="F36" s="47"/>
      <c r="G36" s="196"/>
      <c r="H36" s="193"/>
      <c r="I36" s="171"/>
      <c r="J36" s="171"/>
      <c r="K36" s="171"/>
      <c r="L36" s="171"/>
      <c r="M36" s="193"/>
      <c r="N36" s="171"/>
      <c r="O36" s="171"/>
      <c r="P36" s="196"/>
      <c r="Q36" s="196"/>
      <c r="R36" s="193"/>
      <c r="S36" s="171"/>
      <c r="T36" s="193"/>
      <c r="U36" s="171"/>
      <c r="V36" s="171"/>
      <c r="W36" s="171"/>
      <c r="X36" s="171"/>
      <c r="AE36" s="28"/>
    </row>
    <row r="37" spans="2:35" x14ac:dyDescent="0.25">
      <c r="B37" s="193"/>
      <c r="C37" s="47"/>
      <c r="D37" s="47"/>
      <c r="E37" s="194"/>
      <c r="F37" s="47"/>
      <c r="G37" s="196"/>
      <c r="H37" s="193"/>
      <c r="I37" s="171"/>
      <c r="J37" s="171"/>
      <c r="K37" s="171"/>
      <c r="L37" s="171"/>
      <c r="M37" s="193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AE37" s="171"/>
      <c r="AF37" s="171"/>
      <c r="AG37" s="171"/>
    </row>
    <row r="38" spans="2:35" x14ac:dyDescent="0.25">
      <c r="B38" s="193"/>
      <c r="C38" s="47"/>
      <c r="D38" s="47"/>
      <c r="E38" s="194"/>
      <c r="F38" s="47"/>
      <c r="G38" s="196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AB38" s="171"/>
      <c r="AE38" s="171"/>
      <c r="AF38" s="171"/>
      <c r="AG38" s="171"/>
      <c r="AI38" s="171"/>
    </row>
    <row r="39" spans="2:35" x14ac:dyDescent="0.25"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AB39" s="171"/>
      <c r="AE39" s="171"/>
      <c r="AF39" s="171"/>
      <c r="AG39" s="171"/>
      <c r="AI39" s="171"/>
    </row>
    <row r="40" spans="2:35" x14ac:dyDescent="0.25">
      <c r="B40" s="171"/>
      <c r="C40" s="171"/>
      <c r="D40" s="171"/>
      <c r="E40" s="197"/>
      <c r="F40" s="171"/>
      <c r="G40" s="84"/>
      <c r="H40" s="171"/>
      <c r="I40" s="171"/>
      <c r="J40" s="171"/>
      <c r="K40" s="171"/>
      <c r="L40" s="171"/>
      <c r="M40" s="171"/>
      <c r="N40" s="171"/>
      <c r="O40" s="171"/>
      <c r="P40" s="84"/>
      <c r="Q40" s="84"/>
      <c r="R40" s="171"/>
      <c r="S40" s="171"/>
      <c r="T40" s="171"/>
      <c r="U40" s="171"/>
      <c r="V40" s="171"/>
      <c r="W40" s="171"/>
      <c r="X40" s="171"/>
      <c r="AB40" s="171"/>
      <c r="AE40" s="171"/>
      <c r="AF40" s="171"/>
      <c r="AG40" s="171"/>
      <c r="AI40" s="47"/>
    </row>
    <row r="41" spans="2:35" x14ac:dyDescent="0.25">
      <c r="B41" s="171"/>
      <c r="C41" s="171"/>
      <c r="D41" s="171"/>
      <c r="E41" s="197"/>
      <c r="F41" s="171"/>
      <c r="G41" s="84"/>
      <c r="H41" s="171"/>
      <c r="I41" s="171"/>
      <c r="J41" s="171"/>
      <c r="K41" s="171"/>
      <c r="L41" s="171"/>
      <c r="M41" s="198"/>
      <c r="N41" s="171"/>
      <c r="O41" s="171"/>
      <c r="P41" s="84"/>
      <c r="Q41" s="84"/>
      <c r="R41" s="171"/>
      <c r="S41" s="171"/>
      <c r="T41" s="171"/>
      <c r="U41" s="171"/>
      <c r="V41" s="171"/>
      <c r="W41" s="171"/>
      <c r="X41" s="171"/>
      <c r="AB41" s="47"/>
      <c r="AE41" s="171"/>
      <c r="AF41" s="171"/>
      <c r="AG41" s="171"/>
      <c r="AI41" s="47"/>
    </row>
    <row r="42" spans="2:35" x14ac:dyDescent="0.25">
      <c r="B42" s="171"/>
      <c r="C42" s="171"/>
      <c r="D42" s="171"/>
      <c r="E42" s="197"/>
      <c r="F42" s="171"/>
      <c r="G42" s="84"/>
      <c r="H42" s="171"/>
      <c r="I42" s="171"/>
      <c r="J42" s="171"/>
      <c r="K42" s="171"/>
      <c r="L42" s="171"/>
      <c r="M42" s="171"/>
      <c r="N42" s="171"/>
      <c r="O42" s="171"/>
      <c r="P42" s="84"/>
      <c r="Q42" s="84"/>
      <c r="R42" s="171"/>
      <c r="S42" s="171"/>
      <c r="T42" s="171"/>
      <c r="U42" s="171"/>
      <c r="V42" s="171"/>
      <c r="W42" s="171"/>
      <c r="X42" s="171"/>
      <c r="AB42" s="171"/>
      <c r="AC42" s="13"/>
      <c r="AD42" s="13"/>
      <c r="AE42" s="171"/>
      <c r="AF42" s="171"/>
      <c r="AG42" s="171"/>
      <c r="AI42" s="171"/>
    </row>
    <row r="43" spans="2:35" x14ac:dyDescent="0.25">
      <c r="B43" s="171"/>
      <c r="C43" s="171"/>
      <c r="D43" s="171"/>
      <c r="E43" s="197"/>
      <c r="F43" s="171"/>
      <c r="G43" s="84"/>
      <c r="H43" s="171"/>
      <c r="I43" s="197"/>
      <c r="J43" s="197"/>
      <c r="K43" s="197"/>
      <c r="L43" s="171"/>
      <c r="M43" s="171"/>
      <c r="N43" s="171"/>
      <c r="O43" s="171"/>
      <c r="P43" s="84"/>
      <c r="Q43" s="84"/>
      <c r="R43" s="171"/>
      <c r="S43" s="171"/>
      <c r="T43" s="171"/>
      <c r="U43" s="171"/>
      <c r="V43" s="171"/>
      <c r="W43" s="193"/>
      <c r="X43" s="171"/>
      <c r="AB43" s="171"/>
      <c r="AC43" s="13"/>
      <c r="AD43" s="13"/>
      <c r="AE43" s="171"/>
      <c r="AF43" s="171"/>
      <c r="AG43" s="171"/>
      <c r="AI43" s="171"/>
    </row>
    <row r="44" spans="2:35" x14ac:dyDescent="0.25">
      <c r="B44" s="171"/>
      <c r="C44" s="171"/>
      <c r="D44" s="171"/>
      <c r="E44" s="197"/>
      <c r="F44" s="171"/>
      <c r="G44" s="84"/>
      <c r="H44" s="171"/>
      <c r="I44" s="197"/>
      <c r="J44" s="197"/>
      <c r="K44" s="197"/>
      <c r="L44" s="171"/>
      <c r="M44" s="171"/>
      <c r="N44" s="171"/>
      <c r="O44" s="171"/>
      <c r="P44" s="84"/>
      <c r="Q44" s="84"/>
      <c r="R44" s="171"/>
      <c r="S44" s="171"/>
      <c r="T44" s="171"/>
      <c r="U44" s="171"/>
      <c r="V44" s="171"/>
      <c r="W44" s="193"/>
      <c r="X44" s="171"/>
      <c r="AB44" s="171"/>
      <c r="AC44" s="13"/>
      <c r="AD44" s="13"/>
      <c r="AE44" s="171"/>
      <c r="AF44" s="171"/>
      <c r="AG44" s="171"/>
      <c r="AI44" s="171"/>
    </row>
    <row r="45" spans="2:35" x14ac:dyDescent="0.25">
      <c r="B45" s="171"/>
      <c r="C45" s="171"/>
      <c r="D45" s="171"/>
      <c r="E45" s="171"/>
      <c r="F45" s="171"/>
      <c r="G45" s="197"/>
      <c r="H45" s="197"/>
      <c r="I45" s="197"/>
      <c r="J45" s="197"/>
      <c r="K45" s="197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93"/>
      <c r="X45" s="171"/>
      <c r="AB45" s="171"/>
      <c r="AC45" s="13"/>
      <c r="AD45" s="13"/>
      <c r="AE45" s="171"/>
      <c r="AF45" s="171"/>
      <c r="AG45" s="171"/>
      <c r="AI45" s="171"/>
    </row>
    <row r="46" spans="2:35" x14ac:dyDescent="0.25">
      <c r="B46" s="47"/>
      <c r="C46" s="47"/>
      <c r="D46" s="47"/>
      <c r="E46" s="47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93"/>
      <c r="X46" s="171"/>
      <c r="AB46" s="171"/>
      <c r="AC46" s="13"/>
      <c r="AD46" s="13"/>
      <c r="AE46" s="171"/>
      <c r="AF46" s="171"/>
      <c r="AG46" s="171"/>
      <c r="AI46" s="171"/>
    </row>
    <row r="47" spans="2:35" x14ac:dyDescent="0.25">
      <c r="B47" s="171"/>
      <c r="C47" s="171"/>
      <c r="D47" s="171"/>
      <c r="E47" s="171"/>
      <c r="F47" s="198"/>
      <c r="G47" s="84"/>
      <c r="H47" s="171"/>
      <c r="I47" s="171"/>
      <c r="J47" s="171"/>
      <c r="K47" s="171"/>
      <c r="L47" s="171"/>
      <c r="M47" s="171"/>
      <c r="N47" s="171"/>
      <c r="O47" s="171"/>
      <c r="P47" s="84"/>
      <c r="Q47" s="84"/>
      <c r="R47" s="198"/>
      <c r="S47" s="171"/>
      <c r="T47" s="198"/>
      <c r="U47" s="171"/>
      <c r="V47" s="171"/>
      <c r="W47" s="47"/>
      <c r="X47" s="171"/>
      <c r="AB47" s="171"/>
      <c r="AC47" s="13"/>
      <c r="AD47" s="13"/>
      <c r="AE47" s="171"/>
      <c r="AF47" s="171"/>
      <c r="AG47" s="171"/>
      <c r="AI47" s="171"/>
    </row>
    <row r="48" spans="2:35" x14ac:dyDescent="0.25">
      <c r="B48" s="171"/>
      <c r="C48" s="171"/>
      <c r="D48" s="171"/>
      <c r="E48" s="171"/>
      <c r="F48" s="171"/>
      <c r="G48" s="171"/>
      <c r="H48" s="171"/>
      <c r="I48" s="198"/>
      <c r="J48" s="198"/>
      <c r="K48" s="198"/>
      <c r="L48" s="171"/>
      <c r="M48" s="171"/>
      <c r="N48" s="171"/>
      <c r="O48" s="171"/>
      <c r="P48" s="171"/>
      <c r="Q48" s="171"/>
      <c r="R48" s="171"/>
      <c r="S48" s="171"/>
      <c r="T48" s="171"/>
      <c r="U48" s="171"/>
      <c r="V48" s="171"/>
      <c r="W48" s="171"/>
      <c r="X48" s="171"/>
      <c r="AB48" s="171"/>
      <c r="AC48" s="13"/>
      <c r="AD48" s="13"/>
      <c r="AE48" s="171"/>
      <c r="AF48" s="171"/>
      <c r="AG48" s="171"/>
      <c r="AI48" s="171"/>
    </row>
    <row r="49" spans="2:35" x14ac:dyDescent="0.25"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71"/>
      <c r="S49" s="171"/>
      <c r="T49" s="171"/>
      <c r="U49" s="171"/>
      <c r="V49" s="171"/>
      <c r="W49" s="171"/>
      <c r="X49" s="171"/>
      <c r="AB49" s="171"/>
      <c r="AC49" s="13"/>
      <c r="AD49" s="13"/>
      <c r="AE49" s="171"/>
      <c r="AF49" s="171"/>
      <c r="AG49" s="171"/>
      <c r="AI49" s="171"/>
    </row>
    <row r="50" spans="2:35" x14ac:dyDescent="0.25">
      <c r="B50" s="47"/>
      <c r="C50" s="47"/>
      <c r="D50" s="47"/>
      <c r="E50" s="197"/>
      <c r="F50" s="197"/>
      <c r="G50" s="84"/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1"/>
      <c r="W50" s="171"/>
      <c r="X50" s="171"/>
      <c r="AB50" s="171"/>
      <c r="AC50" s="13"/>
      <c r="AD50" s="13"/>
      <c r="AE50" s="171"/>
      <c r="AF50" s="171"/>
      <c r="AG50" s="171"/>
      <c r="AI50" s="171"/>
    </row>
    <row r="51" spans="2:35" x14ac:dyDescent="0.25"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1"/>
      <c r="N51" s="171"/>
      <c r="O51" s="171"/>
      <c r="P51" s="171"/>
      <c r="Q51" s="171"/>
      <c r="R51" s="171"/>
      <c r="S51" s="171"/>
      <c r="T51" s="171"/>
      <c r="U51" s="171"/>
      <c r="V51" s="171"/>
      <c r="W51" s="171"/>
      <c r="X51" s="171"/>
      <c r="AB51" s="171"/>
      <c r="AC51" s="13"/>
      <c r="AD51" s="13"/>
      <c r="AE51" s="171"/>
      <c r="AF51" s="171"/>
      <c r="AG51" s="171"/>
      <c r="AI51" s="171"/>
    </row>
    <row r="52" spans="2:35" x14ac:dyDescent="0.25"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1"/>
      <c r="N52" s="171"/>
      <c r="O52" s="171"/>
      <c r="P52" s="171"/>
      <c r="Q52" s="171"/>
      <c r="R52" s="171"/>
      <c r="S52" s="171"/>
      <c r="T52" s="171"/>
      <c r="U52" s="171"/>
      <c r="V52" s="171"/>
      <c r="W52" s="171"/>
      <c r="X52" s="171"/>
      <c r="AB52" s="171"/>
      <c r="AC52" s="13"/>
      <c r="AD52" s="13"/>
      <c r="AE52" s="47"/>
      <c r="AF52" s="47"/>
      <c r="AG52" s="47"/>
      <c r="AI52" s="171"/>
    </row>
    <row r="53" spans="2:35" ht="15.6" x14ac:dyDescent="0.25">
      <c r="B53" s="199"/>
      <c r="C53" s="200"/>
      <c r="D53" s="200"/>
      <c r="E53" s="171"/>
      <c r="F53" s="171"/>
      <c r="G53" s="171"/>
      <c r="H53" s="171"/>
      <c r="I53" s="171"/>
      <c r="J53" s="171"/>
      <c r="K53" s="171"/>
      <c r="L53" s="171"/>
      <c r="M53" s="171"/>
      <c r="N53" s="171"/>
      <c r="O53" s="171"/>
      <c r="P53" s="171"/>
      <c r="Q53" s="171"/>
      <c r="R53" s="171"/>
      <c r="S53" s="171"/>
      <c r="T53" s="171"/>
      <c r="U53" s="171"/>
      <c r="V53" s="171"/>
      <c r="W53" s="47"/>
      <c r="X53" s="171"/>
      <c r="AB53" s="171"/>
      <c r="AC53" s="13"/>
      <c r="AD53" s="13"/>
      <c r="AE53" s="47"/>
      <c r="AF53" s="47"/>
      <c r="AG53" s="47"/>
      <c r="AI53" s="171"/>
    </row>
    <row r="54" spans="2:35" ht="15.6" x14ac:dyDescent="0.25">
      <c r="B54" s="201"/>
      <c r="C54" s="201"/>
      <c r="D54" s="201"/>
      <c r="E54" s="201"/>
      <c r="F54" s="201"/>
      <c r="G54" s="201"/>
      <c r="H54" s="201"/>
      <c r="I54" s="201"/>
      <c r="J54" s="47"/>
      <c r="K54" s="47"/>
      <c r="L54" s="47"/>
      <c r="M54" s="47"/>
      <c r="N54" s="47"/>
      <c r="O54" s="47"/>
      <c r="P54" s="171"/>
      <c r="Q54" s="171"/>
      <c r="R54" s="171"/>
      <c r="S54" s="47"/>
      <c r="T54" s="171"/>
      <c r="U54" s="171"/>
      <c r="V54" s="171"/>
      <c r="W54" s="171"/>
      <c r="X54" s="171"/>
      <c r="AB54" s="171"/>
      <c r="AC54" s="13"/>
      <c r="AD54" s="13"/>
      <c r="AE54" s="47"/>
      <c r="AF54" s="47"/>
      <c r="AG54" s="47"/>
      <c r="AI54" s="171"/>
    </row>
    <row r="55" spans="2:35" ht="15.6" x14ac:dyDescent="0.25">
      <c r="B55" s="201"/>
      <c r="C55" s="201"/>
      <c r="D55" s="201"/>
      <c r="E55" s="201"/>
      <c r="F55" s="201"/>
      <c r="G55" s="201"/>
      <c r="H55" s="201"/>
      <c r="I55" s="201"/>
      <c r="J55" s="47"/>
      <c r="K55" s="47"/>
      <c r="L55" s="47"/>
      <c r="M55" s="47"/>
      <c r="N55" s="47"/>
      <c r="O55" s="47"/>
      <c r="P55" s="171"/>
      <c r="Q55" s="171"/>
      <c r="R55" s="171"/>
      <c r="S55" s="47"/>
      <c r="T55" s="171"/>
      <c r="U55" s="171"/>
      <c r="V55" s="171"/>
      <c r="W55" s="171"/>
      <c r="X55" s="171"/>
      <c r="AB55" s="171"/>
      <c r="AC55" s="13"/>
      <c r="AD55" s="13"/>
      <c r="AE55" s="171"/>
      <c r="AF55" s="171"/>
      <c r="AG55" s="171"/>
      <c r="AI55" s="171"/>
    </row>
    <row r="56" spans="2:35" ht="15.6" x14ac:dyDescent="0.25">
      <c r="B56" s="201"/>
      <c r="C56" s="201"/>
      <c r="D56" s="201"/>
      <c r="E56" s="201"/>
      <c r="F56" s="201"/>
      <c r="G56" s="201"/>
      <c r="H56" s="201"/>
      <c r="I56" s="201"/>
      <c r="J56" s="47"/>
      <c r="K56" s="47"/>
      <c r="L56" s="47"/>
      <c r="M56" s="47"/>
      <c r="N56" s="47"/>
      <c r="O56" s="47"/>
      <c r="P56" s="171"/>
      <c r="Q56" s="171"/>
      <c r="R56" s="171"/>
      <c r="S56" s="47"/>
      <c r="T56" s="171"/>
      <c r="U56" s="171"/>
      <c r="V56" s="171"/>
      <c r="W56" s="171"/>
      <c r="X56" s="171"/>
      <c r="AB56" s="171"/>
      <c r="AE56" s="171"/>
      <c r="AF56" s="171"/>
      <c r="AG56" s="171"/>
      <c r="AI56" s="171"/>
    </row>
    <row r="57" spans="2:35" ht="15.6" x14ac:dyDescent="0.25">
      <c r="B57" s="201"/>
      <c r="C57" s="201"/>
      <c r="D57" s="201"/>
      <c r="E57" s="201"/>
      <c r="F57" s="201"/>
      <c r="G57" s="201"/>
      <c r="H57" s="201"/>
      <c r="I57" s="201"/>
      <c r="J57" s="47"/>
      <c r="K57" s="47"/>
      <c r="L57" s="47"/>
      <c r="M57" s="47"/>
      <c r="N57" s="47"/>
      <c r="O57" s="47"/>
      <c r="P57" s="171"/>
      <c r="Q57" s="171"/>
      <c r="R57" s="171"/>
      <c r="S57" s="47"/>
      <c r="T57" s="171"/>
      <c r="U57" s="171"/>
      <c r="V57" s="171"/>
      <c r="W57" s="171"/>
      <c r="X57" s="171"/>
      <c r="AB57" s="171"/>
      <c r="AE57" s="171"/>
      <c r="AF57" s="171"/>
      <c r="AG57" s="171"/>
      <c r="AI57" s="171"/>
    </row>
    <row r="58" spans="2:35" ht="15.6" x14ac:dyDescent="0.25">
      <c r="B58" s="201"/>
      <c r="C58" s="201"/>
      <c r="D58" s="201"/>
      <c r="E58" s="201"/>
      <c r="F58" s="201"/>
      <c r="G58" s="201"/>
      <c r="H58" s="201"/>
      <c r="I58" s="201"/>
      <c r="J58" s="47"/>
      <c r="K58" s="47"/>
      <c r="L58" s="47"/>
      <c r="M58" s="47"/>
      <c r="N58" s="47"/>
      <c r="O58" s="47"/>
      <c r="P58" s="171"/>
      <c r="Q58" s="171"/>
      <c r="R58" s="171"/>
      <c r="S58" s="47"/>
      <c r="T58" s="171"/>
      <c r="U58" s="171"/>
      <c r="V58" s="171"/>
      <c r="W58" s="171"/>
      <c r="X58" s="171"/>
      <c r="AB58" s="171"/>
      <c r="AE58" s="171"/>
      <c r="AF58" s="171"/>
      <c r="AG58" s="171"/>
      <c r="AI58" s="171"/>
    </row>
    <row r="59" spans="2:35" ht="15.6" x14ac:dyDescent="0.25">
      <c r="B59" s="201"/>
      <c r="C59" s="201"/>
      <c r="D59" s="201"/>
      <c r="E59" s="201"/>
      <c r="F59" s="201"/>
      <c r="G59" s="201"/>
      <c r="H59" s="201"/>
      <c r="I59" s="201"/>
      <c r="J59" s="47"/>
      <c r="K59" s="47"/>
      <c r="L59" s="47"/>
      <c r="M59" s="47"/>
      <c r="N59" s="47"/>
      <c r="O59" s="47"/>
      <c r="P59" s="171"/>
      <c r="Q59" s="171"/>
      <c r="R59" s="171"/>
      <c r="S59" s="47"/>
      <c r="T59" s="171"/>
      <c r="U59" s="171"/>
      <c r="V59" s="171"/>
      <c r="W59" s="171"/>
      <c r="X59" s="171"/>
      <c r="AB59" s="171"/>
      <c r="AE59" s="171"/>
      <c r="AF59" s="171"/>
      <c r="AG59" s="171"/>
      <c r="AI59" s="171"/>
    </row>
    <row r="60" spans="2:35" ht="15.6" x14ac:dyDescent="0.25">
      <c r="B60" s="201"/>
      <c r="C60" s="201"/>
      <c r="D60" s="201"/>
      <c r="E60" s="201"/>
      <c r="F60" s="201"/>
      <c r="G60" s="201"/>
      <c r="H60" s="201"/>
      <c r="I60" s="201"/>
      <c r="J60" s="47"/>
      <c r="K60" s="47"/>
      <c r="L60" s="47"/>
      <c r="M60" s="47"/>
      <c r="N60" s="47"/>
      <c r="O60" s="47"/>
      <c r="P60" s="171"/>
      <c r="Q60" s="171"/>
      <c r="R60" s="171"/>
      <c r="S60" s="47"/>
      <c r="T60" s="171"/>
      <c r="U60" s="171"/>
      <c r="V60" s="171"/>
      <c r="W60" s="171"/>
      <c r="X60" s="171"/>
      <c r="AB60" s="171"/>
      <c r="AI60" s="171"/>
    </row>
    <row r="61" spans="2:35" ht="15.6" x14ac:dyDescent="0.25">
      <c r="B61" s="201"/>
      <c r="C61" s="201"/>
      <c r="D61" s="201"/>
      <c r="E61" s="201"/>
      <c r="F61" s="201"/>
      <c r="G61" s="201"/>
      <c r="H61" s="201"/>
      <c r="I61" s="201"/>
      <c r="J61" s="47"/>
      <c r="K61" s="47"/>
      <c r="L61" s="47"/>
      <c r="M61" s="47"/>
      <c r="N61" s="47"/>
      <c r="O61" s="47"/>
      <c r="P61" s="171"/>
      <c r="Q61" s="171"/>
      <c r="R61" s="171"/>
      <c r="S61" s="47"/>
      <c r="T61" s="171"/>
      <c r="U61" s="171"/>
      <c r="V61" s="171"/>
      <c r="W61" s="171"/>
      <c r="X61" s="171"/>
      <c r="AB61" s="47"/>
      <c r="AI61" s="47"/>
    </row>
    <row r="62" spans="2:35" ht="15.6" x14ac:dyDescent="0.25">
      <c r="B62" s="201"/>
      <c r="C62" s="201"/>
      <c r="D62" s="201"/>
      <c r="E62" s="201"/>
      <c r="F62" s="201"/>
      <c r="G62" s="201"/>
      <c r="H62" s="201"/>
      <c r="I62" s="201"/>
      <c r="J62" s="47"/>
      <c r="K62" s="47"/>
      <c r="L62" s="47"/>
      <c r="M62" s="47"/>
      <c r="N62" s="47"/>
      <c r="O62" s="47"/>
      <c r="P62" s="171"/>
      <c r="Q62" s="171"/>
      <c r="R62" s="171"/>
      <c r="S62" s="47"/>
      <c r="T62" s="171"/>
      <c r="U62" s="171"/>
      <c r="V62" s="171"/>
      <c r="W62" s="171"/>
      <c r="X62" s="171"/>
      <c r="AB62" s="47"/>
      <c r="AI62" s="47"/>
    </row>
    <row r="63" spans="2:35" ht="15.6" x14ac:dyDescent="0.25">
      <c r="B63" s="201"/>
      <c r="C63" s="201"/>
      <c r="D63" s="201"/>
      <c r="E63" s="201"/>
      <c r="F63" s="201"/>
      <c r="G63" s="201"/>
      <c r="H63" s="201"/>
      <c r="I63" s="201"/>
      <c r="J63" s="47"/>
      <c r="K63" s="47"/>
      <c r="L63" s="47"/>
      <c r="M63" s="47"/>
      <c r="N63" s="47"/>
      <c r="O63" s="47"/>
      <c r="P63" s="171"/>
      <c r="Q63" s="171"/>
      <c r="R63" s="171"/>
      <c r="S63" s="47"/>
      <c r="T63" s="171"/>
      <c r="U63" s="171"/>
      <c r="V63" s="171"/>
      <c r="W63" s="171"/>
      <c r="X63" s="171"/>
      <c r="AB63" s="47"/>
      <c r="AI63" s="47"/>
    </row>
    <row r="64" spans="2:35" ht="15.6" x14ac:dyDescent="0.25">
      <c r="B64" s="201"/>
      <c r="C64" s="201"/>
      <c r="D64" s="201"/>
      <c r="E64" s="201"/>
      <c r="F64" s="201"/>
      <c r="G64" s="201"/>
      <c r="H64" s="201"/>
      <c r="I64" s="201"/>
      <c r="J64" s="47"/>
      <c r="K64" s="47"/>
      <c r="L64" s="47"/>
      <c r="M64" s="47"/>
      <c r="N64" s="47"/>
      <c r="O64" s="47"/>
      <c r="P64" s="171"/>
      <c r="Q64" s="171"/>
      <c r="R64" s="171"/>
      <c r="S64" s="47"/>
      <c r="T64" s="171"/>
      <c r="U64" s="171"/>
      <c r="V64" s="171"/>
      <c r="W64" s="171"/>
      <c r="X64" s="171"/>
      <c r="AB64" s="171"/>
      <c r="AI64" s="171"/>
    </row>
    <row r="65" spans="2:35" ht="15.6" x14ac:dyDescent="0.25">
      <c r="B65" s="201"/>
      <c r="C65" s="201"/>
      <c r="D65" s="201"/>
      <c r="E65" s="201"/>
      <c r="F65" s="201"/>
      <c r="G65" s="201"/>
      <c r="H65" s="201"/>
      <c r="I65" s="201"/>
      <c r="J65" s="47"/>
      <c r="K65" s="47"/>
      <c r="L65" s="47"/>
      <c r="M65" s="47"/>
      <c r="N65" s="47"/>
      <c r="O65" s="47"/>
      <c r="P65" s="171"/>
      <c r="Q65" s="171"/>
      <c r="R65" s="171"/>
      <c r="S65" s="47"/>
      <c r="T65" s="171"/>
      <c r="U65" s="171"/>
      <c r="V65" s="171"/>
      <c r="W65" s="171"/>
      <c r="X65" s="171"/>
      <c r="AB65" s="171"/>
      <c r="AI65" s="171"/>
    </row>
    <row r="66" spans="2:35" ht="15" x14ac:dyDescent="0.25">
      <c r="B66" s="202"/>
      <c r="C66" s="202"/>
      <c r="D66" s="202"/>
      <c r="E66" s="202"/>
      <c r="F66" s="202"/>
      <c r="G66" s="202"/>
      <c r="H66" s="202"/>
      <c r="I66" s="202"/>
      <c r="J66" s="171"/>
      <c r="K66" s="171"/>
      <c r="L66" s="171"/>
      <c r="M66" s="171"/>
      <c r="N66" s="171"/>
      <c r="O66" s="171"/>
      <c r="P66" s="171"/>
      <c r="Q66" s="171"/>
      <c r="R66" s="171"/>
      <c r="S66" s="171"/>
      <c r="T66" s="171"/>
      <c r="U66" s="171"/>
      <c r="V66" s="171"/>
      <c r="W66" s="171"/>
      <c r="X66" s="171"/>
      <c r="AB66" s="171"/>
      <c r="AI66" s="171"/>
    </row>
    <row r="67" spans="2:35" x14ac:dyDescent="0.25">
      <c r="B67" s="171"/>
      <c r="C67" s="171"/>
      <c r="D67" s="171"/>
      <c r="E67" s="171"/>
      <c r="F67" s="171"/>
      <c r="G67" s="171"/>
      <c r="H67" s="171"/>
      <c r="I67" s="171"/>
      <c r="J67" s="171"/>
      <c r="K67" s="171"/>
      <c r="L67" s="171"/>
      <c r="M67" s="171"/>
      <c r="N67" s="171"/>
      <c r="O67" s="171"/>
      <c r="P67" s="171"/>
      <c r="Q67" s="171"/>
      <c r="R67" s="171"/>
      <c r="S67" s="171"/>
      <c r="T67" s="171"/>
      <c r="U67" s="171"/>
      <c r="V67" s="171"/>
      <c r="W67" s="171"/>
      <c r="X67" s="171"/>
    </row>
    <row r="68" spans="2:35" x14ac:dyDescent="0.25">
      <c r="B68" s="171"/>
      <c r="C68" s="171"/>
      <c r="D68" s="171"/>
      <c r="E68" s="171"/>
      <c r="F68" s="171"/>
      <c r="G68" s="171"/>
      <c r="H68" s="171"/>
      <c r="I68" s="171"/>
      <c r="J68" s="171"/>
      <c r="K68" s="171"/>
      <c r="L68" s="171"/>
      <c r="M68" s="171"/>
      <c r="N68" s="171"/>
      <c r="O68" s="171"/>
      <c r="P68" s="171"/>
      <c r="Q68" s="171"/>
      <c r="R68" s="171"/>
      <c r="S68" s="171"/>
      <c r="T68" s="171"/>
      <c r="U68" s="171"/>
      <c r="V68" s="171"/>
      <c r="W68" s="171"/>
      <c r="X68" s="171"/>
    </row>
    <row r="69" spans="2:35" x14ac:dyDescent="0.25">
      <c r="B69" s="171"/>
      <c r="C69" s="171"/>
      <c r="D69" s="171"/>
      <c r="E69" s="171"/>
      <c r="F69" s="171"/>
      <c r="G69" s="171"/>
      <c r="H69" s="171"/>
      <c r="I69" s="171"/>
      <c r="J69" s="171"/>
      <c r="K69" s="171"/>
      <c r="L69" s="171"/>
      <c r="M69" s="171"/>
      <c r="N69" s="171"/>
      <c r="O69" s="171"/>
      <c r="P69" s="171"/>
      <c r="Q69" s="171"/>
      <c r="R69" s="171"/>
      <c r="S69" s="171"/>
      <c r="T69" s="84"/>
      <c r="U69" s="171"/>
      <c r="V69" s="171"/>
      <c r="W69" s="171"/>
      <c r="X69" s="171"/>
    </row>
    <row r="70" spans="2:35" x14ac:dyDescent="0.25">
      <c r="B70" s="171"/>
      <c r="C70" s="171"/>
      <c r="D70" s="171"/>
      <c r="E70" s="171"/>
      <c r="F70" s="171"/>
      <c r="G70" s="171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84"/>
      <c r="U70" s="171"/>
      <c r="V70" s="171"/>
      <c r="W70" s="171"/>
      <c r="X70" s="171"/>
    </row>
    <row r="71" spans="2:35" x14ac:dyDescent="0.25">
      <c r="B71" s="171"/>
      <c r="C71" s="171"/>
      <c r="D71" s="171"/>
      <c r="E71" s="171"/>
      <c r="F71" s="171"/>
      <c r="G71" s="171"/>
      <c r="H71" s="171"/>
      <c r="I71" s="171"/>
      <c r="J71" s="171"/>
      <c r="K71" s="171"/>
      <c r="L71" s="171"/>
      <c r="M71" s="171"/>
      <c r="N71" s="171"/>
      <c r="O71" s="171"/>
      <c r="P71" s="171"/>
      <c r="Q71" s="171"/>
      <c r="R71" s="171"/>
      <c r="S71" s="171"/>
      <c r="T71" s="84"/>
      <c r="U71" s="171"/>
      <c r="V71" s="171"/>
      <c r="W71" s="171"/>
      <c r="X71" s="171"/>
    </row>
    <row r="72" spans="2:35" x14ac:dyDescent="0.25">
      <c r="B72" s="171"/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171"/>
      <c r="P72" s="171"/>
      <c r="Q72" s="171"/>
      <c r="R72" s="171"/>
      <c r="S72" s="171"/>
      <c r="T72" s="84"/>
      <c r="U72" s="171"/>
      <c r="V72" s="171"/>
      <c r="W72" s="171"/>
      <c r="X72" s="171"/>
    </row>
    <row r="73" spans="2:35" x14ac:dyDescent="0.25">
      <c r="B73" s="171"/>
      <c r="C73" s="171"/>
      <c r="D73" s="171"/>
      <c r="E73" s="171"/>
      <c r="F73" s="171"/>
      <c r="G73" s="171"/>
      <c r="H73" s="171"/>
      <c r="I73" s="171"/>
      <c r="J73" s="171"/>
      <c r="K73" s="171"/>
      <c r="L73" s="171"/>
      <c r="M73" s="171"/>
      <c r="N73" s="171"/>
      <c r="O73" s="171"/>
      <c r="P73" s="171"/>
      <c r="Q73" s="171"/>
      <c r="R73" s="171"/>
      <c r="S73" s="171"/>
      <c r="T73" s="84"/>
      <c r="U73" s="171"/>
      <c r="V73" s="171"/>
      <c r="W73" s="171"/>
      <c r="X73" s="171"/>
    </row>
    <row r="74" spans="2:35" x14ac:dyDescent="0.25">
      <c r="B74" s="171"/>
      <c r="C74" s="171"/>
      <c r="D74" s="171"/>
      <c r="E74" s="171"/>
      <c r="F74" s="171"/>
      <c r="G74" s="171"/>
      <c r="H74" s="171"/>
      <c r="I74" s="171"/>
      <c r="J74" s="171"/>
      <c r="K74" s="171"/>
      <c r="L74" s="171"/>
      <c r="M74" s="171"/>
      <c r="N74" s="171"/>
      <c r="O74" s="171"/>
      <c r="P74" s="171"/>
      <c r="Q74" s="171"/>
      <c r="R74" s="171"/>
      <c r="S74" s="171"/>
      <c r="T74" s="84"/>
      <c r="U74" s="171"/>
      <c r="V74" s="171"/>
      <c r="W74" s="171"/>
      <c r="X74" s="171"/>
    </row>
    <row r="75" spans="2:35" x14ac:dyDescent="0.25">
      <c r="B75" s="171"/>
      <c r="C75" s="171"/>
      <c r="D75" s="171"/>
      <c r="E75" s="171"/>
      <c r="F75" s="171"/>
      <c r="G75" s="171"/>
      <c r="H75" s="171"/>
      <c r="I75" s="171"/>
      <c r="J75" s="171"/>
      <c r="K75" s="171"/>
      <c r="L75" s="171"/>
      <c r="M75" s="171"/>
      <c r="N75" s="171"/>
      <c r="O75" s="171"/>
      <c r="P75" s="171"/>
      <c r="Q75" s="171"/>
      <c r="R75" s="171"/>
      <c r="S75" s="171"/>
      <c r="T75" s="84"/>
      <c r="U75" s="171"/>
      <c r="V75" s="171"/>
      <c r="W75" s="171"/>
      <c r="X75" s="171"/>
    </row>
    <row r="76" spans="2:35" x14ac:dyDescent="0.25">
      <c r="B76" s="171"/>
      <c r="C76" s="171"/>
      <c r="D76" s="171"/>
      <c r="E76" s="171"/>
      <c r="F76" s="171"/>
      <c r="G76" s="171"/>
      <c r="H76" s="171"/>
      <c r="I76" s="171"/>
      <c r="J76" s="171"/>
      <c r="K76" s="171"/>
      <c r="L76" s="171"/>
      <c r="M76" s="171"/>
      <c r="N76" s="171"/>
      <c r="O76" s="171"/>
      <c r="P76" s="171"/>
      <c r="Q76" s="171"/>
      <c r="R76" s="171"/>
      <c r="S76" s="171"/>
      <c r="T76" s="84"/>
      <c r="U76" s="171"/>
      <c r="V76" s="171"/>
      <c r="W76" s="171"/>
      <c r="X76" s="171"/>
    </row>
    <row r="77" spans="2:35" x14ac:dyDescent="0.25">
      <c r="B77" s="171"/>
      <c r="C77" s="171"/>
      <c r="D77" s="171"/>
      <c r="E77" s="171"/>
      <c r="F77" s="171"/>
      <c r="G77" s="171"/>
      <c r="H77" s="171"/>
      <c r="I77" s="171"/>
      <c r="J77" s="171"/>
      <c r="K77" s="171"/>
      <c r="L77" s="171"/>
      <c r="M77" s="171"/>
      <c r="N77" s="171"/>
      <c r="O77" s="171"/>
      <c r="P77" s="171"/>
      <c r="Q77" s="171"/>
      <c r="R77" s="171"/>
      <c r="S77" s="171"/>
      <c r="T77" s="84"/>
      <c r="U77" s="171"/>
      <c r="V77" s="171"/>
      <c r="W77" s="171"/>
      <c r="X77" s="171"/>
    </row>
    <row r="78" spans="2:35" x14ac:dyDescent="0.25">
      <c r="B78" s="171"/>
      <c r="C78" s="171"/>
      <c r="D78" s="171"/>
      <c r="E78" s="171"/>
      <c r="F78" s="171"/>
      <c r="G78" s="171"/>
      <c r="H78" s="171"/>
      <c r="I78" s="171"/>
      <c r="J78" s="171"/>
      <c r="K78" s="171"/>
      <c r="L78" s="171"/>
      <c r="M78" s="171"/>
      <c r="N78" s="171"/>
      <c r="O78" s="171"/>
      <c r="P78" s="171"/>
      <c r="Q78" s="171"/>
      <c r="R78" s="171"/>
      <c r="S78" s="171"/>
      <c r="T78" s="84"/>
      <c r="U78" s="171"/>
      <c r="V78" s="171"/>
      <c r="W78" s="171"/>
      <c r="X78" s="171"/>
    </row>
    <row r="79" spans="2:35" x14ac:dyDescent="0.25">
      <c r="B79" s="171"/>
      <c r="C79" s="171"/>
      <c r="D79" s="171"/>
      <c r="E79" s="171"/>
      <c r="F79" s="171"/>
      <c r="G79" s="171"/>
      <c r="H79" s="171"/>
      <c r="I79" s="171"/>
      <c r="J79" s="171"/>
      <c r="K79" s="171"/>
      <c r="L79" s="171"/>
      <c r="M79" s="171"/>
      <c r="N79" s="171"/>
      <c r="O79" s="171"/>
      <c r="P79" s="171"/>
      <c r="Q79" s="171"/>
      <c r="R79" s="171"/>
      <c r="S79" s="171"/>
      <c r="T79" s="84"/>
      <c r="U79" s="171"/>
      <c r="V79" s="171"/>
      <c r="W79" s="171"/>
      <c r="X79" s="171"/>
    </row>
    <row r="80" spans="2:35" x14ac:dyDescent="0.25">
      <c r="B80" s="171"/>
      <c r="C80" s="171"/>
      <c r="D80" s="171"/>
      <c r="E80" s="171"/>
      <c r="F80" s="171"/>
      <c r="G80" s="171"/>
      <c r="H80" s="171"/>
      <c r="I80" s="171"/>
      <c r="J80" s="171"/>
      <c r="K80" s="171"/>
      <c r="L80" s="171"/>
      <c r="M80" s="171"/>
      <c r="N80" s="171"/>
      <c r="O80" s="171"/>
      <c r="P80" s="171"/>
      <c r="Q80" s="171"/>
      <c r="R80" s="171"/>
      <c r="S80" s="171"/>
      <c r="T80" s="84"/>
      <c r="U80" s="171"/>
      <c r="V80" s="171"/>
      <c r="W80" s="171"/>
      <c r="X80" s="171"/>
    </row>
    <row r="81" spans="2:24" x14ac:dyDescent="0.25">
      <c r="B81" s="171"/>
      <c r="C81" s="171"/>
      <c r="D81" s="171"/>
      <c r="E81" s="171"/>
      <c r="F81" s="171"/>
      <c r="G81" s="171"/>
      <c r="H81" s="171"/>
      <c r="I81" s="171"/>
      <c r="J81" s="171"/>
      <c r="K81" s="171"/>
      <c r="L81" s="171"/>
      <c r="M81" s="171"/>
      <c r="N81" s="171"/>
      <c r="O81" s="171"/>
      <c r="P81" s="171"/>
      <c r="Q81" s="171"/>
      <c r="R81" s="171"/>
      <c r="S81" s="171"/>
      <c r="T81" s="84"/>
      <c r="U81" s="171"/>
      <c r="V81" s="171"/>
      <c r="W81" s="171"/>
      <c r="X81" s="171"/>
    </row>
  </sheetData>
  <autoFilter ref="A7:AI7">
    <filterColumn colId="1" showButton="0"/>
    <sortState ref="A8:AJ27">
      <sortCondition descending="1" ref="T7"/>
    </sortState>
  </autoFilter>
  <mergeCells count="1">
    <mergeCell ref="B7:C7"/>
  </mergeCells>
  <printOptions horizontalCentered="1" gridLines="1"/>
  <pageMargins left="0.74803149606299213" right="0.74803149606299213" top="0.78740157480314965" bottom="0.39370078740157483" header="0.51181102362204722" footer="0.51181102362204722"/>
  <pageSetup paperSize="9" scale="49" orientation="landscape" horizontalDpi="300" verticalDpi="300" r:id="rId1"/>
  <headerFooter alignWithMargins="0">
    <oddHeader>&amp;C&amp;"Arial,Bold"&amp;24AARDVARKS GOLFING SOCIETY</oddHeader>
    <oddFooter>&amp;LNIB TAvks golf 2007&amp;R&amp;D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2008Tour</vt:lpstr>
      <vt:lpstr>'2008Tour'!Print_Area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nickb</dc:creator>
  <cp:lastModifiedBy>Owner</cp:lastModifiedBy>
  <dcterms:created xsi:type="dcterms:W3CDTF">2009-06-14T11:34:57Z</dcterms:created>
  <dcterms:modified xsi:type="dcterms:W3CDTF">2016-07-07T08:41:53Z</dcterms:modified>
</cp:coreProperties>
</file>